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60" yWindow="228" windowWidth="10056" windowHeight="11340" activeTab="0"/>
  </bookViews>
  <sheets>
    <sheet name="2 додаток" sheetId="1" r:id="rId1"/>
  </sheets>
  <definedNames>
    <definedName name="_xlnm.Print_Titles" localSheetId="0">'2 додаток'!$9:$13</definedName>
    <definedName name="_xlnm.Print_Area" localSheetId="0">'2 додаток'!$C$1:$V$363</definedName>
  </definedNames>
  <calcPr fullCalcOnLoad="1"/>
</workbook>
</file>

<file path=xl/sharedStrings.xml><?xml version="1.0" encoding="utf-8"?>
<sst xmlns="http://schemas.openxmlformats.org/spreadsheetml/2006/main" count="700" uniqueCount="508">
  <si>
    <t>Резервний фонд</t>
  </si>
  <si>
    <t>видатки розвитку</t>
  </si>
  <si>
    <t>Надання позашкільної освіти позашкільними закладами освіти, заходи із позашкільної роботи з дітьми</t>
  </si>
  <si>
    <t xml:space="preserve">  </t>
  </si>
  <si>
    <t xml:space="preserve"> - міська програма розвитку футболу в м.Южноукраїнську на 2013-2016 роки</t>
  </si>
  <si>
    <t>Разом:</t>
  </si>
  <si>
    <t>Разом :</t>
  </si>
  <si>
    <t>1000000</t>
  </si>
  <si>
    <t>1010000</t>
  </si>
  <si>
    <t>Фізична культура і спорт</t>
  </si>
  <si>
    <t>Разом</t>
  </si>
  <si>
    <t>Всього видатки бюджету міста:</t>
  </si>
  <si>
    <t xml:space="preserve">Реверсна дотація </t>
  </si>
  <si>
    <t xml:space="preserve"> -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</si>
  <si>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 xml:space="preserve"> - за рахунок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</si>
  <si>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 xml:space="preserve"> </t>
  </si>
  <si>
    <t xml:space="preserve"> -міській програмі   капітального будівництва об'єктів житлово-комунального господарства та соціальної інфраструктури м. Южноукраїнська на 2016-2020 рр.</t>
  </si>
  <si>
    <t xml:space="preserve"> - міська програма розвитку дорожнього руху та його безпеки в місті Южноукраїнську на 2013-2017 роки  </t>
  </si>
  <si>
    <t xml:space="preserve"> - програма охорони довкілля та раціонального природокористування міста Южноукраїнська на 2016-2020 роки</t>
  </si>
  <si>
    <t xml:space="preserve"> - освітньої субвенції </t>
  </si>
  <si>
    <t xml:space="preserve"> - медичної субвенції</t>
  </si>
  <si>
    <t xml:space="preserve"> - міська програма реформування і розвитку житлово - комунального господарства міста Южноукраїнська на 2016-2020 роки </t>
  </si>
  <si>
    <t xml:space="preserve"> -  міська програма управління  майном комунальної форми власності  міста Южноукраїнська на 2015-2019 роки</t>
  </si>
  <si>
    <t xml:space="preserve"> - міська програма управління  майном комунальної форми власності  міста Южноукраїнська на 2015-2019 роки </t>
  </si>
  <si>
    <t>Т.О.Гончарова</t>
  </si>
  <si>
    <t xml:space="preserve"> - за рахунок субвенції на здійснення заходів щодо соціально-економічного розвитку окремих територій</t>
  </si>
  <si>
    <t>Сприяння розвиту малого та середнього підприємництва</t>
  </si>
  <si>
    <t xml:space="preserve"> - кошти міського бюджету</t>
  </si>
  <si>
    <t xml:space="preserve"> -  субвенції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I - II групи з числа військовослужбовців, які брали участь у зазначеній операції, та потребують поліпшення житлових умов</t>
  </si>
  <si>
    <t>0180</t>
  </si>
  <si>
    <t>0111</t>
  </si>
  <si>
    <t>0490</t>
  </si>
  <si>
    <t>0411</t>
  </si>
  <si>
    <t>0160</t>
  </si>
  <si>
    <t>1010</t>
  </si>
  <si>
    <t>0910</t>
  </si>
  <si>
    <t>1020</t>
  </si>
  <si>
    <t>0921</t>
  </si>
  <si>
    <t>1090</t>
  </si>
  <si>
    <t>0960</t>
  </si>
  <si>
    <t>0990</t>
  </si>
  <si>
    <t>0133</t>
  </si>
  <si>
    <t>1070</t>
  </si>
  <si>
    <t>1040</t>
  </si>
  <si>
    <t>1060</t>
  </si>
  <si>
    <t>0763</t>
  </si>
  <si>
    <t>1030</t>
  </si>
  <si>
    <t>3035</t>
  </si>
  <si>
    <t xml:space="preserve"> - міська комплексна програма "Турбота" на 2013 - 2017 роки</t>
  </si>
  <si>
    <t>3050</t>
  </si>
  <si>
    <t>3090</t>
  </si>
  <si>
    <t>3104</t>
  </si>
  <si>
    <t>3180</t>
  </si>
  <si>
    <t>1050</t>
  </si>
  <si>
    <t>3112</t>
  </si>
  <si>
    <t>6030</t>
  </si>
  <si>
    <t>0620</t>
  </si>
  <si>
    <t xml:space="preserve"> - міська програма енергозбереження в сфері житлово - комунального господарства м.Южноукраїнська   на 2016-2020 роки</t>
  </si>
  <si>
    <t>0456</t>
  </si>
  <si>
    <t>8120</t>
  </si>
  <si>
    <t>4060</t>
  </si>
  <si>
    <t>0824</t>
  </si>
  <si>
    <t>0828</t>
  </si>
  <si>
    <t>0829</t>
  </si>
  <si>
    <t>5011</t>
  </si>
  <si>
    <t>0810</t>
  </si>
  <si>
    <t>5012</t>
  </si>
  <si>
    <t>0380</t>
  </si>
  <si>
    <t>0320</t>
  </si>
  <si>
    <t xml:space="preserve"> - міська соціальна програма підтримки учасників АТО та членів їх сімей на 2016-2020 року</t>
  </si>
  <si>
    <t>7310</t>
  </si>
  <si>
    <t>5061</t>
  </si>
  <si>
    <t xml:space="preserve"> - міська програма  "Фонд міської ради на виконання депутатських повноважень" на 2017 рік </t>
  </si>
  <si>
    <t>5031</t>
  </si>
  <si>
    <t>3033</t>
  </si>
  <si>
    <t>0421</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</si>
  <si>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t>
  </si>
  <si>
    <t xml:space="preserve"> - міська програма реформування і розвитку житлово - комунального господарства міста Южноукраїнська на 2016 - 2020 роки</t>
  </si>
  <si>
    <t xml:space="preserve"> - міська програма поводження з твердими побутовими відходами на території міста Южноукраїнська на 2013 - 2020 роки </t>
  </si>
  <si>
    <t xml:space="preserve"> - міська  програма охорони тваринного світу та регулювання чисельності бродячих тварин в місті  Южноукраїнську на 2017-2021 роки </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</si>
  <si>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t>
  </si>
  <si>
    <t xml:space="preserve"> - міська програма Питна вода  міста  Южноукраїнська на 2007-2020 роки</t>
  </si>
  <si>
    <t xml:space="preserve"> - міська програма реформування і розвитку житлово-комунального господарства міста Южноукраїнська на 2016-2020 роки </t>
  </si>
  <si>
    <t xml:space="preserve"> - міська програма капітального будівництва об"єктів житлово-комунального господарства  і соціальної інфраструктури м.Южноукраїнську на 2016-2020 роки)</t>
  </si>
  <si>
    <t>- міська програма Капітального будівництва об'єктів житлово-комунального господарства та соціальної інфраструктури м. Южноукраїнська на 2016-2020 роки</t>
  </si>
  <si>
    <t>3031</t>
  </si>
  <si>
    <t>2010</t>
  </si>
  <si>
    <t>0731</t>
  </si>
  <si>
    <t>0640</t>
  </si>
  <si>
    <t xml:space="preserve"> - утримання комунального закладу "Територіальний центр соціального обслуговування (надання соціальних послуг) м.Южноукраїнськ</t>
  </si>
  <si>
    <t>0150</t>
  </si>
  <si>
    <t>1010160</t>
  </si>
  <si>
    <t>0600000</t>
  </si>
  <si>
    <t>0610000</t>
  </si>
  <si>
    <t>0610160</t>
  </si>
  <si>
    <t>0800000</t>
  </si>
  <si>
    <t>0810000</t>
  </si>
  <si>
    <t>0810160</t>
  </si>
  <si>
    <t>Керівництво і управління у відповідній сфері у містах (місті Києві), селищах, селах, об’єднаних територіальних громадах , в тому числі:</t>
  </si>
  <si>
    <t>Керівництво і управління у відповідній сфері у містах (місті Києві), селищах, селах, об’єднаних територіальних громадах, в тому числі:</t>
  </si>
  <si>
    <t>0900000</t>
  </si>
  <si>
    <t>0910160</t>
  </si>
  <si>
    <t>Керівництво і управління у відповідній сфері у містах (місті Києві), селищах, селах, об’єднаних територіальних громадах</t>
  </si>
  <si>
    <t>2810160</t>
  </si>
  <si>
    <t>2900000</t>
  </si>
  <si>
    <t>2910000</t>
  </si>
  <si>
    <t>2910160</t>
  </si>
  <si>
    <t>3700000</t>
  </si>
  <si>
    <t>3710000</t>
  </si>
  <si>
    <t>0443</t>
  </si>
  <si>
    <t>7610</t>
  </si>
  <si>
    <t>9800</t>
  </si>
  <si>
    <t>Субвенція з місцевого бюджету державному бюджету</t>
  </si>
  <si>
    <t>8220</t>
  </si>
  <si>
    <t>Заходи та роботи з мобілізаційної підготовки місцевого значення</t>
  </si>
  <si>
    <t>0611010</t>
  </si>
  <si>
    <t xml:space="preserve">Надання дошкільної освiти                                                                         </t>
  </si>
  <si>
    <t>0611020</t>
  </si>
  <si>
    <t>0611090</t>
  </si>
  <si>
    <t>Методичне забезпечення діяльності навчальних закладів</t>
  </si>
  <si>
    <t>1150</t>
  </si>
  <si>
    <t>0611150</t>
  </si>
  <si>
    <t>Організація та проведення громадських робіт</t>
  </si>
  <si>
    <t>0812010</t>
  </si>
  <si>
    <t>2141</t>
  </si>
  <si>
    <t>2142</t>
  </si>
  <si>
    <t>2143</t>
  </si>
  <si>
    <t>Централізовані заходи з лікування хворих на цукровий та нецукровий діабет- всього, в тому числі:</t>
  </si>
  <si>
    <t>2144</t>
  </si>
  <si>
    <t>2145</t>
  </si>
  <si>
    <t>Надання інших пільг окремим категоріям громадян відповідно до законодавства</t>
  </si>
  <si>
    <t>Надання пільг окремим категоріям громадян з оплати послуг зв'язку</t>
  </si>
  <si>
    <t>0813031</t>
  </si>
  <si>
    <t>0813032</t>
  </si>
  <si>
    <t>3032</t>
  </si>
  <si>
    <t>Компенсаційні виплати на пільговий проїзд автомобільним транспортом окремим категоріям громадян</t>
  </si>
  <si>
    <t>0813033</t>
  </si>
  <si>
    <t>Компенсаційні виплати за пільговий проїзд окремих категорій громадян на залізничному транспорті</t>
  </si>
  <si>
    <t>0813035</t>
  </si>
  <si>
    <t>0813050</t>
  </si>
  <si>
    <t>0813090</t>
  </si>
  <si>
    <t>0813104</t>
  </si>
  <si>
    <t>Утримання та забезпечення діяльності центрів соціальних служб для сім’ї, дітей та молоді</t>
  </si>
  <si>
    <t>3121</t>
  </si>
  <si>
    <t xml:space="preserve"> - утримання  Центру соціальних служб для сім’ї, дітей та молоді</t>
  </si>
  <si>
    <t xml:space="preserve"> - міська комплексна програма  "Молоде покоління  м.Южноукраїнська" на 2016-2020 роки</t>
  </si>
  <si>
    <t>0813180</t>
  </si>
  <si>
    <t>0813160</t>
  </si>
  <si>
    <t>3160</t>
  </si>
  <si>
    <t>Інші видатки на соціальний захист ветеранів війни та праці</t>
  </si>
  <si>
    <t xml:space="preserve">Організація та проведення громадських робіт </t>
  </si>
  <si>
    <t>Інші субвенції з місцевого бюджету</t>
  </si>
  <si>
    <t>0819770</t>
  </si>
  <si>
    <t>9770</t>
  </si>
  <si>
    <t>0812141</t>
  </si>
  <si>
    <t>0812142</t>
  </si>
  <si>
    <t>0812143</t>
  </si>
  <si>
    <t>0812144</t>
  </si>
  <si>
    <t>0913112</t>
  </si>
  <si>
    <t xml:space="preserve">Заходи державної політики з питань дітей та їх соціального захисту </t>
  </si>
  <si>
    <t>Інші заходи та заклади молодіжної політики</t>
  </si>
  <si>
    <t xml:space="preserve"> - міська комплексна програма "Молоде покоління міста Южноукраїнська" на 2016-2020 роки </t>
  </si>
  <si>
    <t>3133</t>
  </si>
  <si>
    <t>1013133</t>
  </si>
  <si>
    <t>1014060</t>
  </si>
  <si>
    <t xml:space="preserve">Культура і мистецтво </t>
  </si>
  <si>
    <t>Забезпечення діяльності бібліотек</t>
  </si>
  <si>
    <t>1014030</t>
  </si>
  <si>
    <t>4030</t>
  </si>
  <si>
    <t>Забезпечення діяльності музеїв i виставок</t>
  </si>
  <si>
    <t>1014040</t>
  </si>
  <si>
    <t>4040</t>
  </si>
  <si>
    <t>1011100</t>
  </si>
  <si>
    <t>Надання спеціальної освіти школами естетичного виховання (музичними, художніми, хореографічними, театральними, хоровими, мистецькими)</t>
  </si>
  <si>
    <t>Проведення навчально-тренувальних зборів і змагань з олімпійських видів спорту</t>
  </si>
  <si>
    <t>1015011</t>
  </si>
  <si>
    <t>Проведення навчально-тренувальних зборів і змагань з неолімпійських видів спорту</t>
  </si>
  <si>
    <t>1015012</t>
  </si>
  <si>
    <t>Утримання та навчально-тренувальна робота комунальних дитячо-юнацьких спортивних шкіл</t>
  </si>
  <si>
    <t>1015031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</si>
  <si>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</si>
  <si>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1015061</t>
  </si>
  <si>
    <t>Освіта</t>
  </si>
  <si>
    <t>Охорона здоров'я</t>
  </si>
  <si>
    <t>3000</t>
  </si>
  <si>
    <t>Соціальний захист та соціальне забезпечення</t>
  </si>
  <si>
    <t>0910000</t>
  </si>
  <si>
    <t>6011</t>
  </si>
  <si>
    <t>6012</t>
  </si>
  <si>
    <t xml:space="preserve">Забезпечення діяльності з виробництва, транспортування, постачання теплової енергії </t>
  </si>
  <si>
    <t>6013</t>
  </si>
  <si>
    <t>Забезпечення діяльності водопровідно-каналізаційного господарства</t>
  </si>
  <si>
    <t>Організація благоустрою населених пунктів</t>
  </si>
  <si>
    <t>Експлуатація та технічне обслуговування житлового фонду</t>
  </si>
  <si>
    <t>6014</t>
  </si>
  <si>
    <t>Забезпечення збору та вивезення сміття і відходів</t>
  </si>
  <si>
    <t>6015</t>
  </si>
  <si>
    <t>6016</t>
  </si>
  <si>
    <t>6017</t>
  </si>
  <si>
    <t>Впровадження засобів обліку витрат та регулювання споживання води та теплової енергії</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</si>
  <si>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t>
  </si>
  <si>
    <t>Інша діяльність, пов'язана з експлуатацією об'єктів житлово-комунального господарства</t>
  </si>
  <si>
    <t>7321</t>
  </si>
  <si>
    <t>Будівництво освітніх установ та закладів</t>
  </si>
  <si>
    <t xml:space="preserve">Будівництво об'єктів житлово-комунального господарства </t>
  </si>
  <si>
    <t>Реалізація інших заходів щодо соціально-економічного розвитку територій</t>
  </si>
  <si>
    <t>8110</t>
  </si>
  <si>
    <t>6000</t>
  </si>
  <si>
    <t>Житлово-комунальне господарство</t>
  </si>
  <si>
    <t>0913000</t>
  </si>
  <si>
    <t>1100</t>
  </si>
  <si>
    <t>2816000</t>
  </si>
  <si>
    <t xml:space="preserve"> - міська програма охорони довкілля та раціонального природокористування міста Южноукраїнська на 2016-2020 роки</t>
  </si>
  <si>
    <t>2816030</t>
  </si>
  <si>
    <t>2817130</t>
  </si>
  <si>
    <t>7130</t>
  </si>
  <si>
    <t>Здійснення  заходів із землеустрою</t>
  </si>
  <si>
    <t xml:space="preserve"> - міська програма "Розвиток земельних відносин на 2017-2021 роки" </t>
  </si>
  <si>
    <t>2918110</t>
  </si>
  <si>
    <t>2918120</t>
  </si>
  <si>
    <t>Заходи з організації рятування на водах                                               (утримання рятувального поста)</t>
  </si>
  <si>
    <t>2919800</t>
  </si>
  <si>
    <t>2918230</t>
  </si>
  <si>
    <t>8230</t>
  </si>
  <si>
    <t>Інші заходи громадського порядку та безпеки</t>
  </si>
  <si>
    <t>3718700</t>
  </si>
  <si>
    <t>3719110</t>
  </si>
  <si>
    <t>9110</t>
  </si>
  <si>
    <t>0812145</t>
  </si>
  <si>
    <t>0611161</t>
  </si>
  <si>
    <t>1161</t>
  </si>
  <si>
    <t>0611162</t>
  </si>
  <si>
    <t>1162</t>
  </si>
  <si>
    <t>Інші програми та заходи у сфері освіти</t>
  </si>
  <si>
    <t>0812111</t>
  </si>
  <si>
    <t>2111</t>
  </si>
  <si>
    <t>0726</t>
  </si>
  <si>
    <t xml:space="preserve"> Первинна медична допомога населенню, що надається центрами первинної медичної (медико-санітарної) допомоги, в тому числі:</t>
  </si>
  <si>
    <t>0812152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</si>
  <si>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</si>
  <si>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</si>
  <si>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0813172</t>
  </si>
  <si>
    <t>3172</t>
  </si>
  <si>
    <t>0813171</t>
  </si>
  <si>
    <t>3171</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</si>
  <si>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</si>
  <si>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3191</t>
  </si>
  <si>
    <t>0813191</t>
  </si>
  <si>
    <t>3242</t>
  </si>
  <si>
    <t>3210</t>
  </si>
  <si>
    <t>0813210</t>
  </si>
  <si>
    <t>0613210</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</si>
  <si>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</si>
  <si>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</si>
  <si>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0813192</t>
  </si>
  <si>
    <t>Надання фінансової підтримки громадським організаціям ветеранів і осіб з інвалідністю, діяльність яких має соціальну спрямованість</t>
  </si>
  <si>
    <t>7370</t>
  </si>
  <si>
    <t>Утримання та розвиток автомобільних доріг та дорожньої інфраструктури за рахунок коштів місцевого бюджету</t>
  </si>
  <si>
    <t>7461</t>
  </si>
  <si>
    <t>7693</t>
  </si>
  <si>
    <t>Інші заходи, пов'язані з економічною діяльністю</t>
  </si>
  <si>
    <t>6090</t>
  </si>
  <si>
    <t>Інша діяльність у сфері житлово-комунального господарства</t>
  </si>
  <si>
    <t xml:space="preserve"> - утримання міжкільного навчально-виробничого комбінату</t>
  </si>
  <si>
    <t>3710160</t>
  </si>
  <si>
    <t>1014081</t>
  </si>
  <si>
    <t>4081</t>
  </si>
  <si>
    <t xml:space="preserve">Забезпечення діяльності інших закладів в галузі культури і мистецтва </t>
  </si>
  <si>
    <t>Інші заходи в галузі культури і мистецтва</t>
  </si>
  <si>
    <t>1014082</t>
  </si>
  <si>
    <t>4082</t>
  </si>
  <si>
    <t>1217693</t>
  </si>
  <si>
    <t>1210160</t>
  </si>
  <si>
    <t>1210000</t>
  </si>
  <si>
    <t>1200000</t>
  </si>
  <si>
    <t xml:space="preserve">Начальник фінансового управління Южноукраїнської міської ради </t>
  </si>
  <si>
    <t>3192</t>
  </si>
  <si>
    <t>0813242</t>
  </si>
  <si>
    <t>Інші заходи у сфері соціального захисту і соціального забезпечення</t>
  </si>
  <si>
    <t>0813121</t>
  </si>
  <si>
    <t>2152</t>
  </si>
  <si>
    <t>0200000</t>
  </si>
  <si>
    <t>0210000</t>
  </si>
  <si>
    <t>0210150</t>
  </si>
  <si>
    <t xml:space="preserve"> - надання допомоги дітям-сиротам та дітям, позбавленим батьківського піклування, яким виповнюється 18 років</t>
  </si>
  <si>
    <t>2818340</t>
  </si>
  <si>
    <t>8340</t>
  </si>
  <si>
    <t>0540</t>
  </si>
  <si>
    <t>Встановлення телефонів особам з інвалідністю I і II груп (субвенція з обласного бюджету)</t>
  </si>
  <si>
    <t>Багатопрофільна стаціонарна медична допомога населенню, в тому числі:</t>
  </si>
  <si>
    <t>0218220</t>
  </si>
  <si>
    <t xml:space="preserve"> -  кошти міського бюджету</t>
  </si>
  <si>
    <t xml:space="preserve"> - міська комплексна програма "Турбота" на 2018 - 2022 роки</t>
  </si>
  <si>
    <t xml:space="preserve"> - міська комплексна програма "Турбота" на 2018 - 2022 роки </t>
  </si>
  <si>
    <t>1216030</t>
  </si>
  <si>
    <t>1217310</t>
  </si>
  <si>
    <t>0210180</t>
  </si>
  <si>
    <t>Інша діяльність у сфері державного управління</t>
  </si>
  <si>
    <t>0217680</t>
  </si>
  <si>
    <t>7680</t>
  </si>
  <si>
    <t>Членські внески до асоціацій органів місцевого самоврядування</t>
  </si>
  <si>
    <t xml:space="preserve"> - міська програма "Наше місто"на 2015-2019 роки</t>
  </si>
  <si>
    <t xml:space="preserve"> -  міська програма  "Фонд міської ради на виконання депутатських повноважень" на 2018-2020 роки </t>
  </si>
  <si>
    <t>1216040</t>
  </si>
  <si>
    <t>6040</t>
  </si>
  <si>
    <t>Заходи, пов’язані з поліпшенням питної води</t>
  </si>
  <si>
    <t xml:space="preserve"> - міська програма Питна вода  міста  Южноукраїнська на 2007-2020 роки </t>
  </si>
  <si>
    <t>1216090</t>
  </si>
  <si>
    <t>Природоохоронні заходи за рахунок цільових фондів</t>
  </si>
  <si>
    <t>2817370</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</si>
  <si>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t>
  </si>
  <si>
    <t>3717370</t>
  </si>
  <si>
    <t xml:space="preserve"> - міська програма  "Фонд міської ради на виконання депутатських повноважень" на 2018-2020 роки</t>
  </si>
  <si>
    <t>1216011</t>
  </si>
  <si>
    <t>1216012</t>
  </si>
  <si>
    <t>1216013</t>
  </si>
  <si>
    <t>1216014</t>
  </si>
  <si>
    <t>1216015</t>
  </si>
  <si>
    <t>1216016</t>
  </si>
  <si>
    <t>1216017</t>
  </si>
  <si>
    <t>1217321</t>
  </si>
  <si>
    <t>1217370</t>
  </si>
  <si>
    <t>1217461</t>
  </si>
  <si>
    <t xml:space="preserve"> - субвенція на фінансування заходів соціально-економічної компенсації ризику населення, яке проживає на території  зони спостереження</t>
  </si>
  <si>
    <t>1217330</t>
  </si>
  <si>
    <t>7330</t>
  </si>
  <si>
    <t>1217361</t>
  </si>
  <si>
    <t>7361</t>
  </si>
  <si>
    <t>Співфінансування інвестиційних проектів, що реалізуються за рахунок коштів державного фонду регіонального розвитку</t>
  </si>
  <si>
    <t>2917370</t>
  </si>
  <si>
    <t>1217364</t>
  </si>
  <si>
    <t>7364</t>
  </si>
  <si>
    <t>Виконання інвестиційних проектів в рамках фінансування заходів соціально-економічної компенсації ризику населення, яке проживає на території зони спостереження</t>
  </si>
  <si>
    <t xml:space="preserve"> - міська програма приватизації майна комунальної власності територіальної громади міста Южноукраїнська на 2018-2020 роки</t>
  </si>
  <si>
    <t xml:space="preserve"> - міська програма зайнятості  населення міста Южноукраїнська в частині оплачуваних громадських робіт</t>
  </si>
  <si>
    <t>Програми і централізовані заходи з імунопрофілактики (Міська програма «Охорона здоров`я в місті Южноукраїнську» на  2017-2022 роки)</t>
  </si>
  <si>
    <t>Програми і централізовані заходи профілактики ВІЛ-інфекції/СНІДу (Міська програма «Охорона здоров`я в місті Южноукраїнську» на  2017-2022 роки)</t>
  </si>
  <si>
    <t>Централізовані заходи з лікування онкологічних хворих (Міська програма «Охорона здоров`я в місті Южноукраїнську» на  2017-2022 роки)</t>
  </si>
  <si>
    <t xml:space="preserve"> - міська програма «Охорона здоров`я в місті Южноукраїнську» на  2017-2022 роки в частині розвитку донорства крові  та її компонентів </t>
  </si>
  <si>
    <t xml:space="preserve"> - міська програма «Охорона здоров`я в місті Южноукраїнську» на  2017-2022 роки в частині запобігання та лікування  серцево-судинних та судинно-мозкових захворювань </t>
  </si>
  <si>
    <t xml:space="preserve"> - міська програма «Охорона здоров`я в місті Южноукраїнську» на  2017-2022 роки в частині репродуктивного здоров'я населення міста </t>
  </si>
  <si>
    <t xml:space="preserve"> - міська програма «Охорона здоров`я в місті Южноукраїнську» на  2017-2022 рок в частині реформування медичного обслуговування населення міста </t>
  </si>
  <si>
    <t>8700</t>
  </si>
  <si>
    <t>Заходи із запобігання та ліквідації надзвичайних ситуацій та наслідків стихійного лиха</t>
  </si>
  <si>
    <t xml:space="preserve"> - міська програма  "Фонд міської ради на виконання депутатських повноважень" на 2018-2020 роки </t>
  </si>
  <si>
    <t xml:space="preserve"> -  міська програма  "Фонд міської ради на виконання депутатських повноважень" на 2018-2020 роки</t>
  </si>
  <si>
    <t xml:space="preserve"> - утримання централізованої бухгалтерії </t>
  </si>
  <si>
    <t xml:space="preserve"> - утримання групи господарського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</si>
  <si>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в тому числі:</t>
  </si>
  <si>
    <t>Забезпечення діяльності палаців i будинків культури, клубів, центрів дозвілля та iнших клубних закладів, в тому числі:</t>
  </si>
  <si>
    <t xml:space="preserve"> - міська програма розвитку  дорожнього руху та його безпеки в місті Южноукраїнську  на 2018-2022 роки</t>
  </si>
  <si>
    <t xml:space="preserve"> - міська програма  "Фонд міської ради на виконання депутатських повноважень" на 2018-2020 рік </t>
  </si>
  <si>
    <t>1217322</t>
  </si>
  <si>
    <t>7322</t>
  </si>
  <si>
    <t>Будівництво медичних установ та закладів</t>
  </si>
  <si>
    <t xml:space="preserve"> - міська програма щодо організації мобілізаційної роботи та територіальної оборони в м.Южноукраїнську на 2018-2021роки</t>
  </si>
  <si>
    <t xml:space="preserve"> - міська програма розвитку малого та середнього підприємництва на 2017-2018 роки</t>
  </si>
  <si>
    <t xml:space="preserve">Субвенція з місцевого бюджету державному бюджету на виконання програм соціально-економічного розвитку регіонів </t>
  </si>
  <si>
    <t>кошти міського бюджету на співфінансування з державним бюджетом на капітальний ремонт ТРП-1 по вул.Дружби народів. 22-А (міська програма Капітального будівництва об'єктів житлово-комунального господарства та соціальної інфраструктури м. Южноукраїнська на 2016-2020 роки)</t>
  </si>
  <si>
    <t>1217691</t>
  </si>
  <si>
    <t>0219800</t>
  </si>
  <si>
    <t>0217610</t>
  </si>
  <si>
    <t xml:space="preserve"> - міська програма «Охорона здоров`я в місті Южноукраїнську» на 2017-2022 роки в частині надання паліативної та хоспісної допомоги</t>
  </si>
  <si>
    <t>Загальний фонд</t>
  </si>
  <si>
    <t>Спеціальний фонд</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</si>
  <si>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</si>
  <si>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 xml:space="preserve">Виконавчий комітет Южноукраїнської міської ради </t>
  </si>
  <si>
    <t xml:space="preserve"> - міська програма розвитку малого та середнього підприємництва в м.Южноукраїнську на 2017-2018 роки </t>
  </si>
  <si>
    <t>Управління освіти Южноукраїнської міської ради</t>
  </si>
  <si>
    <t xml:space="preserve">Управління освіти Южноукраїнської міської ради </t>
  </si>
  <si>
    <t>Надання загальної середньої освіти загальноосвітніми навчальними закладами ( в т.ч. школою-дитячим садком,інтернатом при школі), спеціалізованими школами, ліцеями, гімназіями, колегіумами                                                                         в тому числі :</t>
  </si>
  <si>
    <t xml:space="preserve"> Забезпечення діяльності інших закладів у сфері освіти,                                     в тому числі: </t>
  </si>
  <si>
    <t xml:space="preserve"> - міська програма зайнятості  населення міста Южноукраїнська  в частині оплачуваних громадських робіт</t>
  </si>
  <si>
    <t xml:space="preserve">Департамент соціальних питань та охорони здоров'я Южноукраїнської міської ради </t>
  </si>
  <si>
    <t xml:space="preserve">Управління молоді, спорту та культури Южноукраїнської міської ради </t>
  </si>
  <si>
    <t xml:space="preserve">Служба у справах дітей Южноукраїнської міської ради </t>
  </si>
  <si>
    <t xml:space="preserve">Департамент інфраструктури міського господарства Южноукраїнської міської ради </t>
  </si>
  <si>
    <t xml:space="preserve">Управління екології, охорони навколишнього середовища та земельних відносин Южноукраїнської міської ради </t>
  </si>
  <si>
    <t xml:space="preserve">Управління з питань надзвичайних ситуацій та взаємодії з правоохоронними органами Южноукраїнської міської ради </t>
  </si>
  <si>
    <t xml:space="preserve">Фінансове  управління Южноукраїнської міської ради </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</si>
  <si>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</si>
  <si>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1017622</t>
  </si>
  <si>
    <t>7622</t>
  </si>
  <si>
    <t>0470</t>
  </si>
  <si>
    <t>Реалізація програм і заходів туризму та курортів</t>
  </si>
  <si>
    <t>0913111</t>
  </si>
  <si>
    <t>3111</t>
  </si>
  <si>
    <t>до рішення Южноукраїнської міської ради</t>
  </si>
  <si>
    <t xml:space="preserve"> -міська програма «Охорона здоров`я в місті Южноукраїнську» на  2017-2022 роки</t>
  </si>
  <si>
    <t>1170</t>
  </si>
  <si>
    <t>0611170</t>
  </si>
  <si>
    <t xml:space="preserve"> - міська програма інформаційної підтримки розвитку міста та діяльності органів місцевого самоврядування на 2019-2022 роки</t>
  </si>
  <si>
    <t xml:space="preserve"> - міська програма підтримки об'єднань співвласників багатоквартирних будинків на 2019-2023 роки </t>
  </si>
  <si>
    <t xml:space="preserve"> - міська програма підтримки об'єднань співвласників багатоквартирних будинків на  2019-2023 роки </t>
  </si>
  <si>
    <t xml:space="preserve"> - міська програма підтримки співвласників багатоквартирних будинків на  2019-2023 роки </t>
  </si>
  <si>
    <t xml:space="preserve"> - кошти міського бюджету </t>
  </si>
  <si>
    <t xml:space="preserve"> - міська програма розвитку освіти в м.Южноукраїнську на 2016-2020 роки</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</si>
  <si>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  </t>
  </si>
  <si>
    <t xml:space="preserve"> - міська комплексна програма захисту прав дітей м. Южноукраїнська «Дитинство» на 2018 -2020 роки</t>
  </si>
  <si>
    <t xml:space="preserve"> -міська програма розвитку культури, фізичної культури, спорту та туризму в м.Южноукраїнську на 2019-2024 роки</t>
  </si>
  <si>
    <t xml:space="preserve"> - міська програма розвитку культури, фізичної культури, спорту та туризму в м.Южноукраїнську на 2019-2024 роки</t>
  </si>
  <si>
    <t xml:space="preserve"> - програма розвитку культури, фізичної культури, спорту та туризму в м.Южноукраїнську на 2019-2024 роки</t>
  </si>
  <si>
    <t xml:space="preserve"> - міська комплексна програма "Турбота" на 2018 - 2022 роки - громадська організація "Южноукраїнська міська організація всеукраїнської організації інвалідів "Союз організацій інвалідів України"", громадська організація "Южноукраїнська міська організація ветеранів війни, праці та збройних сил організацій ветеранів України", громадська організація "Южноукраїнська міська організація всеукраїнської громадської організації "Союз Чорнобиль Україна"", громадська організація "Южноукраїнська спілка ветеранів Афганістану воїнів інтернаціоналістів"</t>
  </si>
  <si>
    <t xml:space="preserve"> - міська соціальна програма підтримки учаснииків АТО та членів їх сімей -"Южноукраїнська міська організація воїнів та учасників АТО" </t>
  </si>
  <si>
    <t xml:space="preserve"> - міська соціальна програма Підтримки учасників АТО та членів їх сімей на 2016-2020 року</t>
  </si>
  <si>
    <t>0610</t>
  </si>
  <si>
    <t>Забезпечення надійної та безперебійної експлуатації ліфтів</t>
  </si>
  <si>
    <t>Будівництво інших об'єктів комунальної власності</t>
  </si>
  <si>
    <t>грн.</t>
  </si>
  <si>
    <t>Відсоток виконання</t>
  </si>
  <si>
    <t>Додаток №2</t>
  </si>
  <si>
    <t>15</t>
  </si>
  <si>
    <t>Відсоток   виконання</t>
  </si>
  <si>
    <t>- міська соціальна програма Підтримки учасників АТО та членів їх сімей на 2016-2020 року</t>
  </si>
  <si>
    <t>- міська програма захисту прав дітей м.Южноукраїнська "Дитинство" на 2018-2020 роки</t>
  </si>
  <si>
    <t xml:space="preserve"> - утримання та навчально-тренувальна робота комунальних дитячо-юнацьких спортивних шкіл</t>
  </si>
  <si>
    <t xml:space="preserve">Утримання закладів, що надають соціальні послуги дітям, які опинились у складних життєвих обставинах </t>
  </si>
  <si>
    <t xml:space="preserve"> - міська соціальна програма Підтримки учасників АТО та членів їх сімей на 2016-2020 року (субвенція з міського бюджету на співфінансування  з обласним  бюджетом видатків на забезпечення житлом сімей учасників антитерористичної операції на сході України, які перебувають на квартирному обліку, відповідно до Комплексної програми соціального захисту населення «Турбота» на період до 2020 року Миколаївської обласної ради )</t>
  </si>
  <si>
    <t>1217462</t>
  </si>
  <si>
    <t>7462</t>
  </si>
  <si>
    <t>з них:</t>
  </si>
  <si>
    <t xml:space="preserve"> - освітня субвенція з державного бюджету</t>
  </si>
  <si>
    <t xml:space="preserve"> -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</si>
  <si>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 - 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</si>
  <si>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 xml:space="preserve"> - субвенція з обласного бюджету на здійснення переданих видатків у сфері освіти за рахунок коштів освітньої субвенції </t>
  </si>
  <si>
    <t xml:space="preserve"> - медична субвенція з державного бюджету</t>
  </si>
  <si>
    <t>Програми і централізовані заходи боротьби з туберкульозом (Міська програма «Охорона здоров`я в місті Южноукраїнську» на  2017-2022 роки)</t>
  </si>
  <si>
    <t xml:space="preserve"> - субвенція з обласного бюджету на  здійснення переданих видатків у сфері охорони здоров’я за рахунок коштів медичної субвенції з державного бюджету   (за рахунок цільових видатків на  лікування хворих на цукровий та нецукровий діабет)</t>
  </si>
  <si>
    <t xml:space="preserve">Пільгове медичне обслуговування осіб, які постраждали внаслідок Чорнобильської катастрофи  (субвенція з обласного бюджету) </t>
  </si>
  <si>
    <t xml:space="preserve">Видатки на поховання учасників бойових дій та осіб з інвалідністю внаслідок війни(субвенція з обласного бюджету) </t>
  </si>
  <si>
    <t>Компенсаційні виплати особам з інвалідністю на бензин, ремонт, технічне обслуговування автомобілів, мотоколясок і на транспортне обслуговування (субвенція з обласного бюджету)</t>
  </si>
  <si>
    <t xml:space="preserve"> - субвенція з обласного бюджету</t>
  </si>
  <si>
    <t xml:space="preserve"> -  за рахунок субвенції з обласного бюджету</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</si>
  <si>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</si>
  <si>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місцевим бюджетам на утримання та розвиток автомобільних доріг</t>
  </si>
  <si>
    <t>Код функціональної класифікації видатків та кредитування бюджету</t>
  </si>
  <si>
    <t>Код типової програмної класифікації видатків та кредитування місцевих бюджетів</t>
  </si>
  <si>
    <t>Код програмної класифікації видатків та кредитування місцевих бюджетів</t>
  </si>
  <si>
    <t xml:space="preserve"> -  міська програма поводження з твердими побутовими відходами на території міста Южноукраїнська на 2013 - 2020 роки </t>
  </si>
  <si>
    <t>1218110</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</si>
  <si>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t>
  </si>
  <si>
    <t xml:space="preserve">субвенція з обласного бюджету місцевим бюджетам на виконання депутатами обласної ради доручень виборців  відповідно до програм, затверджених обласною радою </t>
  </si>
  <si>
    <t xml:space="preserve">- субвенція з обласного бюджету місцевим бюджетам на виконання депутатами обласної ради доручень виборців  відповідно до програм, затверджених обласною радою </t>
  </si>
  <si>
    <t xml:space="preserve"> - утримання комунального закладу "Дитяча школа містецтв"</t>
  </si>
  <si>
    <t>Забезпечення дільності інклюзивно-ресурсних центрів</t>
  </si>
  <si>
    <t>від____________2020_№_________</t>
  </si>
  <si>
    <t xml:space="preserve"> - міська програма "Залучення інвестицій та поліпшення інвестиційного клімату міста Южноукраїнська на 2019-2021 роки"</t>
  </si>
  <si>
    <t xml:space="preserve"> - міська програма «Охорона здоров`я в місті Южноукраїнську» на  2017-2022 роки</t>
  </si>
  <si>
    <t xml:space="preserve">Інша діяльність </t>
  </si>
  <si>
    <t>Заходи запобігання та ліквідації надзвичайних ситуацій та наслідків стихійного лиха</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</si>
  <si>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t>
  </si>
  <si>
    <t>0818110</t>
  </si>
  <si>
    <t>0819800</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</si>
  <si>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бюджету на забезпечення Южноукраїнського міськрайоного відділу лабораторних досліджень державної установи «Миколаївський обласний лабораторний центр Міністерства охорони здоров’я України» засобами медичного призначення, захисним одягом, засобами захисту органів дихання, дезінфекційними засобами)</t>
  </si>
  <si>
    <t>Міжбюджетні трансферти</t>
  </si>
  <si>
    <t xml:space="preserve"> -  за рахунок залишку коштів медичної субвенції з державного бюджету станом на 01.01.2020</t>
  </si>
  <si>
    <t>Затверджено на 2020 рік з урахуванням змін</t>
  </si>
  <si>
    <t>Затверджено на звітний період 2020 року</t>
  </si>
  <si>
    <t>Виконано                                           за відповідний період 2020 року</t>
  </si>
  <si>
    <t>- утримання комунального закладу "Центр соціально-психологічної реабілітації дітей" (інші джерела власних надходжень)</t>
  </si>
  <si>
    <t>В тому числі видатки за рахунок субвенцій</t>
  </si>
  <si>
    <t xml:space="preserve">в тому числі за рахунок субвенцій </t>
  </si>
  <si>
    <t xml:space="preserve"> - утримання виконавчого комітету</t>
  </si>
  <si>
    <t xml:space="preserve">  -  утримання позашкільної освіти </t>
  </si>
  <si>
    <t xml:space="preserve"> - утримання управління ДСПОЗ Южноукраїнської МР</t>
  </si>
  <si>
    <t xml:space="preserve"> - утримання управління ССД Южноукраїнської МР</t>
  </si>
  <si>
    <t xml:space="preserve"> - утримання управління УМСК Южноукаїнської МР</t>
  </si>
  <si>
    <t xml:space="preserve"> - забезпечення діяльності музеїв i виставок</t>
  </si>
  <si>
    <t xml:space="preserve"> - забезпечення діяльності бібліотек</t>
  </si>
  <si>
    <t xml:space="preserve"> - забезпечення діяльності палаців i будинків культури, клубів, центрів дозвілля та iнших клубних закладів</t>
  </si>
  <si>
    <t xml:space="preserve"> - забезпечення діяльності інших закладів в галузі культури і мистецтва </t>
  </si>
  <si>
    <t xml:space="preserve"> - утримання управління ДІМГ Южноукраїнської МР</t>
  </si>
  <si>
    <t xml:space="preserve"> - утримання УЕНСЗВ Южноукраїнської МР</t>
  </si>
  <si>
    <t xml:space="preserve"> - утримання УПНСВПО Южноукраїнської МР</t>
  </si>
  <si>
    <t xml:space="preserve"> - утримання фінансового управління Южноукраїнської МР</t>
  </si>
  <si>
    <t>14205100000</t>
  </si>
  <si>
    <t>(код бюджету)</t>
  </si>
  <si>
    <t>Виконання бюджету міста Южноукраїнськ за видатками за І півріччя 2020 року</t>
  </si>
  <si>
    <t xml:space="preserve"> - утримання управління освіти</t>
  </si>
  <si>
    <t xml:space="preserve"> - залишок освітньої субвенції станом на 01.01.2020 року</t>
  </si>
  <si>
    <t xml:space="preserve">кошти міського бюджету </t>
  </si>
  <si>
    <t>-  залишок освітньої субвенції станом на 01.01.2020 року</t>
  </si>
  <si>
    <t>- інші субвенції (обласний бюджет)</t>
  </si>
  <si>
    <t xml:space="preserve"> - залишок коштів медичної субвенції з державного бюджету станом на 01.01.2020 року</t>
  </si>
  <si>
    <t xml:space="preserve"> - Міська програма «Охорона здоров`я в місті Южноукраїнську» на  2017-2022 роки</t>
  </si>
  <si>
    <t>- підтримка окремих закладів та заходів у системі охорони здоров’я за рахунок відповідної субвенції з державного бюджету</t>
  </si>
  <si>
    <t xml:space="preserve"> - міська програма «Охорона здоров`я в місті Южноукраїнську» на  2017-2022 роки в частині трансплантації органів</t>
  </si>
  <si>
    <t xml:space="preserve"> - резерв коштів на гострі непередбачені потреби міста для подальшого розподілу після погодження з постійною комісією міської ради з питань соціально-економічного і культурного розвитку, планування та обліку, підприємництва, бюджету, фінансів і цін </t>
  </si>
  <si>
    <t xml:space="preserve">В тому числі видатки за рахунок субвенцій, із них:                                                                                            </t>
  </si>
  <si>
    <t xml:space="preserve"> - міська програма «Охорона здоров`я в місті Южноукраїнську» на  2017-2022 рок в частині надання допомоги хворим з хронічно-нирковою недостатністю</t>
  </si>
  <si>
    <t xml:space="preserve">Виконання інвестиційних проектів в рамках здійснення заходів щодо соціально - економічного розвитку окремих територій </t>
  </si>
  <si>
    <t>7363</t>
  </si>
  <si>
    <t>0817363</t>
  </si>
  <si>
    <t xml:space="preserve"> - міська Програма захисту прав дітей міста Южноукраїнська "Дитинство"на 2013-2017 рік (залишок цільового - 44685,0 грн., надх.-20047,0 грн.)</t>
  </si>
  <si>
    <t>0917691</t>
  </si>
  <si>
    <t>- міська програма "Фонд міської ради на виконання депутатських повноважень"</t>
  </si>
  <si>
    <t xml:space="preserve"> - медична субвенція з державного бюджету місцевим бюджетам (обласна депутатські кошти)</t>
  </si>
  <si>
    <r>
      <t xml:space="preserve"> субвенції з місцевого бюджету на надання державної підтримки особам з особливими освітніми потребами за рахунок відповідної </t>
    </r>
    <r>
      <rPr>
        <b/>
        <i/>
        <sz val="12"/>
        <color indexed="8"/>
        <rFont val="Times New Roman"/>
        <family val="1"/>
      </rPr>
      <t>субвенції з державного бюджету</t>
    </r>
  </si>
  <si>
    <r>
      <t xml:space="preserve">- </t>
    </r>
    <r>
      <rPr>
        <b/>
        <i/>
        <sz val="12"/>
        <color indexed="8"/>
        <rFont val="Times New Roman"/>
        <family val="1"/>
      </rPr>
      <t>субвенції з обласного бюджету</t>
    </r>
    <r>
      <rPr>
        <i/>
        <sz val="12"/>
        <color indexed="8"/>
        <rFont val="Times New Roman"/>
        <family val="1"/>
      </rPr>
      <t xml:space="preserve"> на мікропроекти</t>
    </r>
  </si>
  <si>
    <r>
      <t>Департамент соціальних питань та охорони здоров'я Южноукраїнської міської ради</t>
    </r>
    <r>
      <rPr>
        <i/>
        <sz val="12"/>
        <color indexed="8"/>
        <rFont val="Times New Roman"/>
        <family val="1"/>
      </rPr>
      <t xml:space="preserve"> </t>
    </r>
  </si>
  <si>
    <r>
      <t xml:space="preserve"> - утримання комунального закладу "Центр соціально-психологічної реабілітації дітей"</t>
    </r>
    <r>
      <rPr>
        <b/>
        <i/>
        <sz val="12"/>
        <color indexed="8"/>
        <rFont val="Times New Roman"/>
        <family val="1"/>
      </rPr>
      <t>(субвенція з обласного бюджету)</t>
    </r>
  </si>
  <si>
    <r>
      <t>Управління молоді, спорту та культури Южноукраїнської міської ради</t>
    </r>
    <r>
      <rPr>
        <i/>
        <sz val="12"/>
        <color indexed="8"/>
        <rFont val="Times New Roman"/>
        <family val="1"/>
      </rPr>
      <t xml:space="preserve"> </t>
    </r>
  </si>
  <si>
    <r>
      <t xml:space="preserve"> -</t>
    </r>
    <r>
      <rPr>
        <b/>
        <i/>
        <sz val="12"/>
        <color indexed="8"/>
        <rFont val="Times New Roman"/>
        <family val="1"/>
      </rPr>
      <t xml:space="preserve"> субвенція с державного бюджету </t>
    </r>
    <r>
      <rPr>
        <i/>
        <sz val="12"/>
        <color indexed="8"/>
        <rFont val="Times New Roman"/>
        <family val="1"/>
      </rPr>
      <t>на фінансування заходів соціально-економічної компенсації ризику населення, яке проживає на території  зони спостереження</t>
    </r>
  </si>
  <si>
    <r>
      <rPr>
        <b/>
        <i/>
        <sz val="12"/>
        <color indexed="8"/>
        <rFont val="Times New Roman"/>
        <family val="1"/>
      </rPr>
      <t>субвенція з обласного бюджету</t>
    </r>
    <r>
      <rPr>
        <i/>
        <sz val="12"/>
        <color indexed="8"/>
        <rFont val="Times New Roman"/>
        <family val="1"/>
      </rPr>
      <t xml:space="preserve"> на розвиток спортивної інфраструктури (реконструкція спортивного майданчика під міні-футбольне поле зі штучним покриттям Южноукраїнської загальноосвітньої школи І-ІІІ ступенів №1 ім.Захисників Вітчизни по бул.Курчатова ,8 в м. Южноукраїнську Миколаївської області)</t>
    </r>
  </si>
  <si>
    <r>
      <t xml:space="preserve">Управління з питань надзвичайних ситуацій та взаємодії з правоохоронними органами Южноукраїнської міської ради </t>
    </r>
    <r>
      <rPr>
        <i/>
        <sz val="12"/>
        <color indexed="8"/>
        <rFont val="Times New Roman"/>
        <family val="1"/>
      </rPr>
      <t xml:space="preserve"> </t>
    </r>
  </si>
  <si>
    <r>
      <rPr>
        <b/>
        <i/>
        <sz val="12"/>
        <color indexed="8"/>
        <rFont val="Times New Roman"/>
        <family val="1"/>
      </rPr>
      <t>Фінансове управління Южноукраїнської міської ради</t>
    </r>
    <r>
      <rPr>
        <i/>
        <sz val="12"/>
        <color indexed="8"/>
        <rFont val="Times New Roman"/>
        <family val="1"/>
      </rPr>
      <t xml:space="preserve"> </t>
    </r>
  </si>
  <si>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 (субвенція з міського бюджету державному на придбання комп'ютерних робочих місць для Южноукраїнського відділення поліції Первомайського відділу ГУНП в Миколаївській області)</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</si>
  <si>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придбання захисних костюмів, масок медичних, респіраторів, безконтактних термометрів, руковичок, дезінфікуючих засобів, тощо для 25-ї ДПРЧ ДСНС України Миколаївської області та ЮУ відділення поліції Первомайського відділу ГУНП в Миколаївській обл. на забезпечення паливно-мастильними матеріалами транспорту поліції )</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</si>
</sst>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
    <numFmt numFmtId="194" formatCode="0.0000"/>
    <numFmt numFmtId="195" formatCode="0.00000"/>
    <numFmt numFmtId="196" formatCode="#,##0.0"/>
    <numFmt numFmtId="197" formatCode="#,##0.000"/>
    <numFmt numFmtId="198" formatCode="#,##0.00000"/>
    <numFmt numFmtId="199" formatCode="#,##0.0000"/>
    <numFmt numFmtId="200" formatCode="#,##0.000000"/>
    <numFmt numFmtId="201" formatCode="0_)"/>
    <numFmt numFmtId="202" formatCode="#,##0.0000000"/>
    <numFmt numFmtId="203" formatCode="0.000000"/>
    <numFmt numFmtId="204" formatCode="_-* #,##0.0_р_._-;\-* #,##0.0_р_._-;_-* &quot;-&quot;??_р_._-;_-@_-"/>
    <numFmt numFmtId="205" formatCode="_-* #,##0_р_._-;\-* #,##0_р_._-;_-* &quot;-&quot;??_р_._-;_-@_-"/>
    <numFmt numFmtId="206" formatCode="#,##0.00_ ;\-#,##0.00\ "/>
  </numFmts>
  <fonts count="74">
    <font>
      <sz val="10"/>
      <name val="Arial Cyr"/>
      <family val="0"/>
    </font>
    <font>
      <u val="single"/>
      <sz val="10"/>
      <color indexed="12"/>
      <name val="Arial Cyr"/>
      <family val="0"/>
    </font>
    <font>
      <u val="single"/>
      <sz val="10"/>
      <color indexed="36"/>
      <name val="Arial Cyr"/>
      <family val="0"/>
    </font>
    <font>
      <b/>
      <sz val="15"/>
      <color indexed="62"/>
      <name val="Calibri"/>
      <family val="2"/>
    </font>
    <font>
      <b/>
      <sz val="11"/>
      <color indexed="62"/>
      <name val="Calibri"/>
      <family val="2"/>
    </font>
    <font>
      <b/>
      <sz val="18"/>
      <color indexed="62"/>
      <name val="Cambria"/>
      <family val="2"/>
    </font>
    <font>
      <b/>
      <sz val="12"/>
      <name val="Times New Roman"/>
      <family val="1"/>
    </font>
    <font>
      <sz val="12"/>
      <name val="Times New Roman"/>
      <family val="1"/>
    </font>
    <font>
      <b/>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i/>
      <sz val="12"/>
      <color indexed="8"/>
      <name val="Times New Roman"/>
      <family val="1"/>
    </font>
    <font>
      <b/>
      <sz val="12"/>
      <color indexed="8"/>
      <name val="Times New Roman"/>
      <family val="1"/>
    </font>
    <font>
      <b/>
      <i/>
      <sz val="12"/>
      <color indexed="8"/>
      <name val="Times New Roman"/>
      <family val="1"/>
    </font>
    <font>
      <sz val="10"/>
      <color indexed="8"/>
      <name val="Times New Roman"/>
      <family val="1"/>
    </font>
    <font>
      <sz val="14"/>
      <color indexed="8"/>
      <name val="Times New Roman"/>
      <family val="1"/>
    </font>
    <font>
      <sz val="20"/>
      <color indexed="8"/>
      <name val="Times New Roman"/>
      <family val="1"/>
    </font>
    <font>
      <sz val="12"/>
      <color indexed="8"/>
      <name val="Arial Cyr"/>
      <family val="0"/>
    </font>
    <font>
      <i/>
      <sz val="12"/>
      <color indexed="8"/>
      <name val="Arial Cyr"/>
      <family val="0"/>
    </font>
    <font>
      <b/>
      <sz val="14"/>
      <color indexed="8"/>
      <name val="Times New Roman"/>
      <family val="1"/>
    </font>
    <font>
      <sz val="10"/>
      <color indexed="8"/>
      <name val="Arial Cyr"/>
      <family val="0"/>
    </font>
    <font>
      <sz val="22"/>
      <color indexed="8"/>
      <name val="Times New Roman"/>
      <family val="1"/>
    </font>
    <font>
      <sz val="24"/>
      <color indexed="8"/>
      <name val="Times New Roman"/>
      <family val="1"/>
    </font>
    <font>
      <sz val="22"/>
      <color indexed="8"/>
      <name val="Arial Cyr"/>
      <family val="0"/>
    </font>
    <font>
      <sz val="11"/>
      <color indexed="8"/>
      <name val="Times New Roman"/>
      <family val="1"/>
    </font>
    <font>
      <i/>
      <sz val="11"/>
      <color indexed="8"/>
      <name val="Times New Roman"/>
      <family val="1"/>
    </font>
    <font>
      <u val="single"/>
      <sz val="22"/>
      <color indexed="8"/>
      <name val="Times New Roman"/>
      <family val="1"/>
    </font>
    <font>
      <sz val="18"/>
      <color indexed="8"/>
      <name val="Times New Roman"/>
      <family val="1"/>
    </font>
    <font>
      <sz val="26"/>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i/>
      <sz val="12"/>
      <color theme="1"/>
      <name val="Times New Roman"/>
      <family val="1"/>
    </font>
    <font>
      <b/>
      <sz val="12"/>
      <color theme="1"/>
      <name val="Times New Roman"/>
      <family val="1"/>
    </font>
    <font>
      <b/>
      <i/>
      <sz val="12"/>
      <color theme="1"/>
      <name val="Times New Roman"/>
      <family val="1"/>
    </font>
    <font>
      <sz val="10"/>
      <color theme="1"/>
      <name val="Times New Roman"/>
      <family val="1"/>
    </font>
    <font>
      <sz val="14"/>
      <color theme="1"/>
      <name val="Times New Roman"/>
      <family val="1"/>
    </font>
    <font>
      <sz val="20"/>
      <color theme="1"/>
      <name val="Times New Roman"/>
      <family val="1"/>
    </font>
    <font>
      <sz val="12"/>
      <color theme="1"/>
      <name val="Arial Cyr"/>
      <family val="0"/>
    </font>
    <font>
      <i/>
      <sz val="12"/>
      <color theme="1"/>
      <name val="Arial Cyr"/>
      <family val="0"/>
    </font>
    <font>
      <b/>
      <sz val="14"/>
      <color theme="1"/>
      <name val="Times New Roman"/>
      <family val="1"/>
    </font>
    <font>
      <sz val="10"/>
      <color theme="1"/>
      <name val="Arial Cyr"/>
      <family val="0"/>
    </font>
    <font>
      <sz val="22"/>
      <color theme="1"/>
      <name val="Times New Roman"/>
      <family val="1"/>
    </font>
    <font>
      <sz val="24"/>
      <color theme="1"/>
      <name val="Times New Roman"/>
      <family val="1"/>
    </font>
    <font>
      <sz val="22"/>
      <color theme="1"/>
      <name val="Arial Cyr"/>
      <family val="0"/>
    </font>
    <font>
      <sz val="11"/>
      <color theme="1"/>
      <name val="Times New Roman"/>
      <family val="1"/>
    </font>
    <font>
      <i/>
      <sz val="11"/>
      <color theme="1"/>
      <name val="Times New Roman"/>
      <family val="1"/>
    </font>
    <font>
      <u val="single"/>
      <sz val="22"/>
      <color theme="1"/>
      <name val="Times New Roman"/>
      <family val="1"/>
    </font>
    <font>
      <sz val="18"/>
      <color theme="1"/>
      <name val="Times New Roman"/>
      <family val="1"/>
    </font>
    <font>
      <sz val="26"/>
      <color theme="1"/>
      <name val="Times New Roman"/>
      <family val="1"/>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2"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7" borderId="0" applyNumberFormat="0" applyBorder="0" applyAlignment="0" applyProtection="0"/>
    <xf numFmtId="0" fontId="42" fillId="10" borderId="0" applyNumberFormat="0" applyBorder="0" applyAlignment="0" applyProtection="0"/>
    <xf numFmtId="0" fontId="42" fillId="3"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7" borderId="0" applyNumberFormat="0" applyBorder="0" applyAlignment="0" applyProtection="0"/>
    <xf numFmtId="0" fontId="43" fillId="13"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19" borderId="1" applyNumberFormat="0" applyAlignment="0" applyProtection="0"/>
    <xf numFmtId="0" fontId="45" fillId="2" borderId="2" applyNumberFormat="0" applyAlignment="0" applyProtection="0"/>
    <xf numFmtId="0" fontId="46" fillId="2"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3" applyNumberFormat="0" applyFill="0" applyAlignment="0" applyProtection="0"/>
    <xf numFmtId="0" fontId="14"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47" fillId="0" borderId="6" applyNumberFormat="0" applyFill="0" applyAlignment="0" applyProtection="0"/>
    <xf numFmtId="0" fontId="48" fillId="20" borderId="7" applyNumberFormat="0" applyAlignment="0" applyProtection="0"/>
    <xf numFmtId="0" fontId="5" fillId="0" borderId="0" applyNumberFormat="0" applyFill="0" applyBorder="0" applyAlignment="0" applyProtection="0"/>
    <xf numFmtId="0" fontId="49" fillId="21" borderId="0" applyNumberFormat="0" applyBorder="0" applyAlignment="0" applyProtection="0"/>
    <xf numFmtId="0" fontId="2" fillId="0" borderId="0" applyNumberFormat="0" applyFill="0" applyBorder="0" applyAlignment="0" applyProtection="0"/>
    <xf numFmtId="0" fontId="50" fillId="22" borderId="0" applyNumberFormat="0" applyBorder="0" applyAlignment="0" applyProtection="0"/>
    <xf numFmtId="0" fontId="5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24" borderId="0" applyNumberFormat="0" applyBorder="0" applyAlignment="0" applyProtection="0"/>
  </cellStyleXfs>
  <cellXfs count="154">
    <xf numFmtId="0" fontId="0" fillId="0" borderId="0" xfId="0" applyAlignment="1">
      <alignment/>
    </xf>
    <xf numFmtId="3" fontId="55" fillId="0" borderId="0" xfId="0" applyNumberFormat="1" applyFont="1" applyFill="1" applyBorder="1" applyAlignment="1">
      <alignment wrapText="1"/>
    </xf>
    <xf numFmtId="0" fontId="55" fillId="0" borderId="10" xfId="0" applyNumberFormat="1" applyFont="1" applyFill="1" applyBorder="1" applyAlignment="1" applyProtection="1">
      <alignment horizontal="center" vertical="center" wrapText="1"/>
      <protection/>
    </xf>
    <xf numFmtId="198" fontId="55" fillId="0" borderId="0" xfId="0" applyNumberFormat="1" applyFont="1" applyFill="1" applyBorder="1" applyAlignment="1">
      <alignment wrapText="1"/>
    </xf>
    <xf numFmtId="198" fontId="56" fillId="0" borderId="0" xfId="0" applyNumberFormat="1" applyFont="1" applyFill="1" applyBorder="1" applyAlignment="1">
      <alignment wrapText="1"/>
    </xf>
    <xf numFmtId="3" fontId="55" fillId="0" borderId="0" xfId="0" applyNumberFormat="1" applyFont="1" applyFill="1" applyBorder="1" applyAlignment="1" applyProtection="1">
      <alignment/>
      <protection locked="0"/>
    </xf>
    <xf numFmtId="3" fontId="56" fillId="0" borderId="0" xfId="0" applyNumberFormat="1" applyFont="1" applyFill="1" applyBorder="1" applyAlignment="1">
      <alignment wrapText="1"/>
    </xf>
    <xf numFmtId="3" fontId="57" fillId="0" borderId="0" xfId="0" applyNumberFormat="1" applyFont="1" applyFill="1" applyBorder="1" applyAlignment="1">
      <alignment wrapText="1"/>
    </xf>
    <xf numFmtId="3" fontId="55" fillId="0" borderId="0" xfId="0" applyNumberFormat="1" applyFont="1" applyFill="1" applyAlignment="1">
      <alignment horizontal="right" wrapText="1"/>
    </xf>
    <xf numFmtId="3" fontId="58" fillId="0" borderId="0" xfId="0" applyNumberFormat="1" applyFont="1" applyFill="1" applyBorder="1" applyAlignment="1">
      <alignment wrapText="1"/>
    </xf>
    <xf numFmtId="3" fontId="59" fillId="0" borderId="0" xfId="0" applyNumberFormat="1" applyFont="1" applyFill="1" applyAlignment="1">
      <alignment wrapText="1"/>
    </xf>
    <xf numFmtId="3" fontId="59" fillId="0" borderId="0" xfId="0" applyNumberFormat="1" applyFont="1" applyFill="1" applyAlignment="1">
      <alignment horizontal="right" wrapText="1"/>
    </xf>
    <xf numFmtId="0" fontId="60" fillId="0" borderId="0" xfId="0" applyFont="1" applyFill="1" applyAlignment="1">
      <alignment wrapText="1"/>
    </xf>
    <xf numFmtId="3" fontId="57" fillId="0" borderId="0" xfId="0" applyNumberFormat="1" applyFont="1" applyFill="1" applyBorder="1" applyAlignment="1">
      <alignment horizontal="right" wrapText="1"/>
    </xf>
    <xf numFmtId="0" fontId="61" fillId="0" borderId="0" xfId="0" applyFont="1" applyFill="1" applyAlignment="1">
      <alignment/>
    </xf>
    <xf numFmtId="49" fontId="55" fillId="0" borderId="10" xfId="0" applyNumberFormat="1" applyFont="1" applyFill="1" applyBorder="1" applyAlignment="1">
      <alignment horizontal="center" wrapText="1"/>
    </xf>
    <xf numFmtId="0" fontId="55" fillId="0" borderId="10" xfId="0" applyFont="1" applyFill="1" applyBorder="1" applyAlignment="1">
      <alignment horizontal="center"/>
    </xf>
    <xf numFmtId="0" fontId="55" fillId="0" borderId="0" xfId="0" applyFont="1" applyFill="1" applyBorder="1" applyAlignment="1">
      <alignment/>
    </xf>
    <xf numFmtId="49" fontId="57" fillId="0" borderId="0" xfId="0" applyNumberFormat="1" applyFont="1" applyFill="1" applyBorder="1" applyAlignment="1">
      <alignment horizontal="center"/>
    </xf>
    <xf numFmtId="0" fontId="57" fillId="0" borderId="0" xfId="0" applyFont="1" applyFill="1" applyBorder="1" applyAlignment="1">
      <alignment horizontal="left" wrapText="1"/>
    </xf>
    <xf numFmtId="0" fontId="56" fillId="0" borderId="0" xfId="0" applyFont="1" applyFill="1" applyBorder="1" applyAlignment="1">
      <alignment/>
    </xf>
    <xf numFmtId="49" fontId="58" fillId="0" borderId="0" xfId="0" applyNumberFormat="1" applyFont="1" applyFill="1" applyBorder="1" applyAlignment="1">
      <alignment horizontal="center"/>
    </xf>
    <xf numFmtId="0" fontId="58" fillId="0" borderId="0" xfId="0" applyFont="1" applyFill="1" applyBorder="1" applyAlignment="1">
      <alignment horizontal="left" wrapText="1"/>
    </xf>
    <xf numFmtId="49" fontId="55" fillId="0" borderId="0" xfId="0" applyNumberFormat="1" applyFont="1" applyFill="1" applyBorder="1" applyAlignment="1">
      <alignment horizontal="center"/>
    </xf>
    <xf numFmtId="0" fontId="55" fillId="0" borderId="0" xfId="0" applyFont="1" applyFill="1" applyBorder="1" applyAlignment="1">
      <alignment wrapText="1"/>
    </xf>
    <xf numFmtId="196" fontId="55" fillId="0" borderId="0" xfId="0" applyNumberFormat="1" applyFont="1" applyFill="1" applyBorder="1" applyAlignment="1">
      <alignment wrapText="1"/>
    </xf>
    <xf numFmtId="188" fontId="55" fillId="0" borderId="0" xfId="0" applyNumberFormat="1" applyFont="1" applyFill="1" applyBorder="1" applyAlignment="1">
      <alignment/>
    </xf>
    <xf numFmtId="49" fontId="56" fillId="0" borderId="0" xfId="0" applyNumberFormat="1" applyFont="1" applyFill="1" applyBorder="1" applyAlignment="1">
      <alignment horizontal="center"/>
    </xf>
    <xf numFmtId="0" fontId="56" fillId="0" borderId="0" xfId="0" applyFont="1" applyFill="1" applyBorder="1" applyAlignment="1">
      <alignment horizontal="left" wrapText="1"/>
    </xf>
    <xf numFmtId="0" fontId="57" fillId="0" borderId="0" xfId="0" applyFont="1" applyFill="1" applyBorder="1" applyAlignment="1">
      <alignment/>
    </xf>
    <xf numFmtId="0" fontId="58" fillId="0" borderId="0" xfId="0" applyFont="1" applyFill="1" applyBorder="1" applyAlignment="1">
      <alignment/>
    </xf>
    <xf numFmtId="0" fontId="56" fillId="0" borderId="0" xfId="0" applyFont="1" applyFill="1" applyBorder="1" applyAlignment="1">
      <alignment wrapText="1"/>
    </xf>
    <xf numFmtId="1" fontId="55" fillId="0" borderId="0" xfId="0" applyNumberFormat="1" applyFont="1" applyFill="1" applyBorder="1" applyAlignment="1">
      <alignment horizontal="left" wrapText="1"/>
    </xf>
    <xf numFmtId="1" fontId="56" fillId="0" borderId="0" xfId="0" applyNumberFormat="1" applyFont="1" applyFill="1" applyBorder="1" applyAlignment="1">
      <alignment horizontal="left" wrapText="1"/>
    </xf>
    <xf numFmtId="0" fontId="55" fillId="0" borderId="0" xfId="0" applyFont="1" applyFill="1" applyAlignment="1">
      <alignment wrapText="1"/>
    </xf>
    <xf numFmtId="1" fontId="55" fillId="0" borderId="0" xfId="0" applyNumberFormat="1" applyFont="1" applyFill="1" applyBorder="1" applyAlignment="1">
      <alignment wrapText="1"/>
    </xf>
    <xf numFmtId="3" fontId="56" fillId="0" borderId="0" xfId="0" applyNumberFormat="1" applyFont="1" applyFill="1" applyBorder="1" applyAlignment="1" applyProtection="1">
      <alignment/>
      <protection locked="0"/>
    </xf>
    <xf numFmtId="1" fontId="56" fillId="0" borderId="0" xfId="0" applyNumberFormat="1" applyFont="1" applyFill="1" applyBorder="1" applyAlignment="1">
      <alignment wrapText="1"/>
    </xf>
    <xf numFmtId="0" fontId="57" fillId="0" borderId="0" xfId="0" applyFont="1" applyFill="1" applyBorder="1" applyAlignment="1">
      <alignment wrapText="1"/>
    </xf>
    <xf numFmtId="196" fontId="57" fillId="0" borderId="0" xfId="0" applyNumberFormat="1" applyFont="1" applyFill="1" applyBorder="1" applyAlignment="1">
      <alignment wrapText="1"/>
    </xf>
    <xf numFmtId="0" fontId="55" fillId="0" borderId="0" xfId="0" applyFont="1" applyFill="1" applyBorder="1" applyAlignment="1">
      <alignment horizontal="left" wrapText="1"/>
    </xf>
    <xf numFmtId="49" fontId="55" fillId="0" borderId="0" xfId="0" applyNumberFormat="1" applyFont="1" applyFill="1" applyBorder="1" applyAlignment="1">
      <alignment horizontal="center" wrapText="1"/>
    </xf>
    <xf numFmtId="3" fontId="56" fillId="0" borderId="0" xfId="0" applyNumberFormat="1" applyFont="1" applyFill="1" applyAlignment="1">
      <alignment horizontal="right"/>
    </xf>
    <xf numFmtId="3" fontId="56" fillId="0" borderId="0" xfId="0" applyNumberFormat="1" applyFont="1" applyFill="1" applyAlignment="1">
      <alignment horizontal="right" wrapText="1"/>
    </xf>
    <xf numFmtId="0" fontId="55" fillId="0" borderId="0" xfId="0" applyFont="1" applyFill="1" applyAlignment="1">
      <alignment/>
    </xf>
    <xf numFmtId="1" fontId="57" fillId="0" borderId="0" xfId="0" applyNumberFormat="1" applyFont="1" applyFill="1" applyBorder="1" applyAlignment="1">
      <alignment horizontal="left" wrapText="1"/>
    </xf>
    <xf numFmtId="188" fontId="55" fillId="0" borderId="0" xfId="0" applyNumberFormat="1" applyFont="1" applyFill="1" applyBorder="1" applyAlignment="1">
      <alignment wrapText="1"/>
    </xf>
    <xf numFmtId="188" fontId="56" fillId="0" borderId="0" xfId="0" applyNumberFormat="1" applyFont="1" applyFill="1" applyBorder="1" applyAlignment="1">
      <alignment wrapText="1"/>
    </xf>
    <xf numFmtId="49" fontId="57" fillId="0" borderId="0" xfId="0" applyNumberFormat="1" applyFont="1" applyFill="1" applyBorder="1" applyAlignment="1">
      <alignment horizontal="center" wrapText="1"/>
    </xf>
    <xf numFmtId="1" fontId="57" fillId="0" borderId="0" xfId="0" applyNumberFormat="1" applyFont="1" applyFill="1" applyBorder="1" applyAlignment="1">
      <alignment wrapText="1"/>
    </xf>
    <xf numFmtId="49" fontId="56" fillId="0" borderId="0" xfId="0" applyNumberFormat="1" applyFont="1" applyFill="1" applyBorder="1" applyAlignment="1">
      <alignment horizontal="center" wrapText="1"/>
    </xf>
    <xf numFmtId="0" fontId="56" fillId="0" borderId="0" xfId="0" applyFont="1" applyFill="1" applyAlignment="1">
      <alignment horizontal="left" wrapText="1"/>
    </xf>
    <xf numFmtId="0" fontId="55" fillId="0" borderId="0" xfId="0" applyFont="1" applyFill="1" applyAlignment="1">
      <alignment horizontal="left" wrapText="1"/>
    </xf>
    <xf numFmtId="49" fontId="55" fillId="0" borderId="0" xfId="0" applyNumberFormat="1" applyFont="1" applyFill="1" applyAlignment="1">
      <alignment horizontal="center"/>
    </xf>
    <xf numFmtId="49" fontId="56" fillId="0" borderId="0" xfId="0" applyNumberFormat="1" applyFont="1" applyFill="1" applyAlignment="1">
      <alignment horizontal="center"/>
    </xf>
    <xf numFmtId="49" fontId="57" fillId="0" borderId="0" xfId="0" applyNumberFormat="1" applyFont="1" applyFill="1" applyAlignment="1">
      <alignment horizontal="center"/>
    </xf>
    <xf numFmtId="0" fontId="62" fillId="0" borderId="0" xfId="0" applyFont="1" applyFill="1" applyBorder="1" applyAlignment="1">
      <alignment/>
    </xf>
    <xf numFmtId="0" fontId="63" fillId="0" borderId="0" xfId="0" applyFont="1" applyFill="1" applyBorder="1" applyAlignment="1">
      <alignment/>
    </xf>
    <xf numFmtId="3" fontId="55" fillId="0" borderId="0" xfId="0" applyNumberFormat="1" applyFont="1" applyFill="1" applyBorder="1" applyAlignment="1">
      <alignment horizontal="right" wrapText="1"/>
    </xf>
    <xf numFmtId="0" fontId="58" fillId="0" borderId="0" xfId="0" applyFont="1" applyFill="1" applyBorder="1" applyAlignment="1">
      <alignment wrapText="1"/>
    </xf>
    <xf numFmtId="49" fontId="56" fillId="0" borderId="0" xfId="0" applyNumberFormat="1" applyFont="1" applyFill="1" applyBorder="1" applyAlignment="1">
      <alignment horizontal="left" wrapText="1"/>
    </xf>
    <xf numFmtId="0" fontId="56" fillId="0" borderId="0" xfId="0" applyFont="1" applyFill="1" applyAlignment="1">
      <alignment wrapText="1"/>
    </xf>
    <xf numFmtId="0" fontId="57" fillId="0" borderId="0" xfId="0" applyFont="1" applyFill="1" applyBorder="1" applyAlignment="1">
      <alignment horizontal="center"/>
    </xf>
    <xf numFmtId="0" fontId="58" fillId="0" borderId="0" xfId="0" applyFont="1" applyFill="1" applyBorder="1" applyAlignment="1">
      <alignment horizontal="center"/>
    </xf>
    <xf numFmtId="3" fontId="64" fillId="0" borderId="0" xfId="0" applyNumberFormat="1" applyFont="1" applyFill="1" applyBorder="1" applyAlignment="1">
      <alignment wrapText="1"/>
    </xf>
    <xf numFmtId="0" fontId="59" fillId="0" borderId="0" xfId="0" applyFont="1" applyFill="1" applyAlignment="1">
      <alignment/>
    </xf>
    <xf numFmtId="0" fontId="59" fillId="0" borderId="0" xfId="0" applyFont="1" applyFill="1" applyAlignment="1">
      <alignment horizontal="center"/>
    </xf>
    <xf numFmtId="0" fontId="59" fillId="0" borderId="0" xfId="0" applyFont="1" applyFill="1" applyAlignment="1">
      <alignment wrapText="1"/>
    </xf>
    <xf numFmtId="0" fontId="65" fillId="0" borderId="0" xfId="0" applyFont="1" applyFill="1" applyAlignment="1">
      <alignment/>
    </xf>
    <xf numFmtId="0" fontId="65" fillId="0" borderId="0" xfId="0" applyFont="1" applyFill="1" applyAlignment="1">
      <alignment horizontal="center"/>
    </xf>
    <xf numFmtId="0" fontId="59" fillId="0" borderId="0" xfId="0" applyFont="1" applyFill="1" applyAlignment="1">
      <alignment horizontal="left" wrapText="1"/>
    </xf>
    <xf numFmtId="0" fontId="60" fillId="0" borderId="0" xfId="0" applyFont="1" applyFill="1" applyAlignment="1">
      <alignment/>
    </xf>
    <xf numFmtId="0" fontId="60" fillId="0" borderId="0" xfId="0" applyFont="1" applyFill="1" applyAlignment="1">
      <alignment horizontal="center"/>
    </xf>
    <xf numFmtId="2" fontId="60" fillId="0" borderId="0" xfId="0" applyNumberFormat="1" applyFont="1" applyFill="1" applyAlignment="1">
      <alignment wrapText="1"/>
    </xf>
    <xf numFmtId="197" fontId="60" fillId="0" borderId="0" xfId="0" applyNumberFormat="1" applyFont="1" applyFill="1" applyAlignment="1">
      <alignment wrapText="1"/>
    </xf>
    <xf numFmtId="0" fontId="61" fillId="0" borderId="0" xfId="0" applyFont="1" applyFill="1" applyAlignment="1">
      <alignment horizontal="center"/>
    </xf>
    <xf numFmtId="49" fontId="61" fillId="0" borderId="0" xfId="0" applyNumberFormat="1" applyFont="1" applyFill="1" applyAlignment="1">
      <alignment wrapText="1"/>
    </xf>
    <xf numFmtId="2" fontId="66" fillId="0" borderId="0" xfId="0" applyNumberFormat="1" applyFont="1" applyFill="1" applyAlignment="1">
      <alignment wrapText="1"/>
    </xf>
    <xf numFmtId="0" fontId="66" fillId="0" borderId="0" xfId="0" applyFont="1" applyFill="1" applyAlignment="1">
      <alignment/>
    </xf>
    <xf numFmtId="0" fontId="67" fillId="0" borderId="0" xfId="0" applyFont="1" applyFill="1" applyAlignment="1">
      <alignment horizontal="center"/>
    </xf>
    <xf numFmtId="0" fontId="67" fillId="0" borderId="0" xfId="0" applyFont="1" applyFill="1" applyAlignment="1">
      <alignment wrapText="1"/>
    </xf>
    <xf numFmtId="2" fontId="67" fillId="0" borderId="0" xfId="0" applyNumberFormat="1" applyFont="1" applyFill="1" applyAlignment="1">
      <alignment wrapText="1"/>
    </xf>
    <xf numFmtId="0" fontId="67" fillId="0" borderId="0" xfId="0" applyFont="1" applyFill="1" applyAlignment="1">
      <alignment/>
    </xf>
    <xf numFmtId="0" fontId="67" fillId="0" borderId="0" xfId="0" applyFont="1" applyFill="1" applyAlignment="1">
      <alignment/>
    </xf>
    <xf numFmtId="197" fontId="67" fillId="0" borderId="0" xfId="0" applyNumberFormat="1" applyFont="1" applyFill="1" applyAlignment="1">
      <alignment wrapText="1"/>
    </xf>
    <xf numFmtId="197" fontId="67" fillId="0" borderId="0" xfId="0" applyNumberFormat="1" applyFont="1" applyFill="1" applyAlignment="1">
      <alignment/>
    </xf>
    <xf numFmtId="0" fontId="67" fillId="0" borderId="0" xfId="0" applyFont="1" applyFill="1" applyAlignment="1">
      <alignment horizontal="left"/>
    </xf>
    <xf numFmtId="188" fontId="57" fillId="0" borderId="0" xfId="0" applyNumberFormat="1" applyFont="1" applyFill="1" applyBorder="1" applyAlignment="1">
      <alignment/>
    </xf>
    <xf numFmtId="2" fontId="67" fillId="0" borderId="0" xfId="0" applyNumberFormat="1" applyFont="1" applyFill="1" applyAlignment="1">
      <alignment/>
    </xf>
    <xf numFmtId="2" fontId="67" fillId="0" borderId="0" xfId="0" applyNumberFormat="1" applyFont="1" applyFill="1" applyAlignment="1">
      <alignment horizontal="left"/>
    </xf>
    <xf numFmtId="2" fontId="61" fillId="0" borderId="0" xfId="0" applyNumberFormat="1" applyFont="1" applyFill="1" applyAlignment="1">
      <alignment wrapText="1"/>
    </xf>
    <xf numFmtId="2" fontId="68" fillId="0" borderId="0" xfId="0" applyNumberFormat="1" applyFont="1" applyFill="1" applyAlignment="1">
      <alignment wrapText="1"/>
    </xf>
    <xf numFmtId="2" fontId="65" fillId="0" borderId="0" xfId="0" applyNumberFormat="1" applyFont="1" applyFill="1" applyAlignment="1">
      <alignment wrapText="1"/>
    </xf>
    <xf numFmtId="1" fontId="55" fillId="0" borderId="10" xfId="0" applyNumberFormat="1" applyFont="1" applyFill="1" applyBorder="1" applyAlignment="1" applyProtection="1">
      <alignment horizontal="center" vertical="center" wrapText="1"/>
      <protection/>
    </xf>
    <xf numFmtId="43" fontId="67" fillId="0" borderId="0" xfId="60" applyFont="1" applyFill="1" applyAlignment="1">
      <alignment horizontal="right"/>
    </xf>
    <xf numFmtId="43" fontId="61" fillId="0" borderId="0" xfId="60" applyFont="1" applyFill="1" applyAlignment="1">
      <alignment horizontal="right" wrapText="1"/>
    </xf>
    <xf numFmtId="43" fontId="66" fillId="0" borderId="0" xfId="60" applyFont="1" applyFill="1" applyAlignment="1">
      <alignment horizontal="right" wrapText="1"/>
    </xf>
    <xf numFmtId="43" fontId="60" fillId="0" borderId="0" xfId="60" applyFont="1" applyFill="1" applyAlignment="1">
      <alignment horizontal="right" wrapText="1"/>
    </xf>
    <xf numFmtId="205" fontId="55" fillId="0" borderId="10" xfId="60" applyNumberFormat="1" applyFont="1" applyFill="1" applyBorder="1" applyAlignment="1" applyProtection="1">
      <alignment horizontal="left" vertical="center" wrapText="1"/>
      <protection/>
    </xf>
    <xf numFmtId="43" fontId="69" fillId="0" borderId="11" xfId="60" applyFont="1" applyFill="1" applyBorder="1" applyAlignment="1" applyProtection="1">
      <alignment horizontal="center" vertical="center" wrapText="1"/>
      <protection/>
    </xf>
    <xf numFmtId="4" fontId="55" fillId="0" borderId="0" xfId="0" applyNumberFormat="1" applyFont="1" applyFill="1" applyBorder="1" applyAlignment="1">
      <alignment wrapText="1"/>
    </xf>
    <xf numFmtId="4" fontId="56" fillId="0" borderId="0" xfId="0" applyNumberFormat="1" applyFont="1" applyFill="1" applyBorder="1" applyAlignment="1">
      <alignment wrapText="1"/>
    </xf>
    <xf numFmtId="4" fontId="70" fillId="0" borderId="0" xfId="0" applyNumberFormat="1" applyFont="1" applyFill="1" applyBorder="1" applyAlignment="1">
      <alignment wrapText="1"/>
    </xf>
    <xf numFmtId="4" fontId="55" fillId="0" borderId="0" xfId="0" applyNumberFormat="1" applyFont="1" applyFill="1" applyBorder="1" applyAlignment="1">
      <alignment/>
    </xf>
    <xf numFmtId="4" fontId="55" fillId="0" borderId="0" xfId="0" applyNumberFormat="1" applyFont="1" applyFill="1" applyBorder="1" applyAlignment="1" applyProtection="1">
      <alignment/>
      <protection locked="0"/>
    </xf>
    <xf numFmtId="4" fontId="57" fillId="0" borderId="0" xfId="0" applyNumberFormat="1" applyFont="1" applyFill="1" applyBorder="1" applyAlignment="1">
      <alignment wrapText="1"/>
    </xf>
    <xf numFmtId="4" fontId="55" fillId="0" borderId="0" xfId="0" applyNumberFormat="1" applyFont="1" applyFill="1" applyAlignment="1">
      <alignment horizontal="right" wrapText="1"/>
    </xf>
    <xf numFmtId="4" fontId="55" fillId="0" borderId="0" xfId="0" applyNumberFormat="1" applyFont="1" applyFill="1" applyBorder="1" applyAlignment="1">
      <alignment horizontal="right" wrapText="1"/>
    </xf>
    <xf numFmtId="4" fontId="56" fillId="0" borderId="0" xfId="0" applyNumberFormat="1" applyFont="1" applyFill="1" applyBorder="1" applyAlignment="1">
      <alignment horizontal="right" wrapText="1"/>
    </xf>
    <xf numFmtId="4" fontId="56" fillId="0" borderId="0" xfId="0" applyNumberFormat="1" applyFont="1" applyFill="1" applyBorder="1" applyAlignment="1" applyProtection="1">
      <alignment/>
      <protection locked="0"/>
    </xf>
    <xf numFmtId="4" fontId="58" fillId="0" borderId="0" xfId="0" applyNumberFormat="1" applyFont="1" applyFill="1" applyBorder="1" applyAlignment="1">
      <alignment wrapText="1"/>
    </xf>
    <xf numFmtId="4" fontId="57" fillId="0" borderId="0" xfId="0" applyNumberFormat="1" applyFont="1" applyFill="1" applyBorder="1" applyAlignment="1">
      <alignment horizontal="right" wrapText="1"/>
    </xf>
    <xf numFmtId="4" fontId="59" fillId="0" borderId="0" xfId="0" applyNumberFormat="1" applyFont="1" applyFill="1" applyAlignment="1">
      <alignment wrapText="1"/>
    </xf>
    <xf numFmtId="4" fontId="59" fillId="0" borderId="0" xfId="0" applyNumberFormat="1" applyFont="1" applyFill="1" applyAlignment="1">
      <alignment horizontal="right" wrapText="1"/>
    </xf>
    <xf numFmtId="4" fontId="55" fillId="0" borderId="0" xfId="60" applyNumberFormat="1" applyFont="1" applyFill="1" applyBorder="1" applyAlignment="1">
      <alignment horizontal="right" wrapText="1"/>
    </xf>
    <xf numFmtId="4" fontId="56" fillId="0" borderId="0" xfId="60" applyNumberFormat="1" applyFont="1" applyFill="1" applyBorder="1" applyAlignment="1">
      <alignment horizontal="right" wrapText="1"/>
    </xf>
    <xf numFmtId="4" fontId="55" fillId="0" borderId="0" xfId="60" applyNumberFormat="1" applyFont="1" applyFill="1" applyBorder="1" applyAlignment="1" applyProtection="1">
      <alignment horizontal="right"/>
      <protection locked="0"/>
    </xf>
    <xf numFmtId="4" fontId="63" fillId="0" borderId="0" xfId="0" applyNumberFormat="1" applyFont="1" applyFill="1" applyBorder="1" applyAlignment="1">
      <alignment wrapText="1"/>
    </xf>
    <xf numFmtId="4" fontId="62" fillId="0" borderId="0" xfId="0" applyNumberFormat="1" applyFont="1" applyFill="1" applyBorder="1" applyAlignment="1">
      <alignment wrapText="1"/>
    </xf>
    <xf numFmtId="4" fontId="56" fillId="0" borderId="0" xfId="60" applyNumberFormat="1" applyFont="1" applyFill="1" applyBorder="1" applyAlignment="1" applyProtection="1">
      <alignment horizontal="right"/>
      <protection locked="0"/>
    </xf>
    <xf numFmtId="4" fontId="57" fillId="0" borderId="0" xfId="60" applyNumberFormat="1" applyFont="1" applyFill="1" applyBorder="1" applyAlignment="1">
      <alignment horizontal="right" wrapText="1"/>
    </xf>
    <xf numFmtId="4" fontId="56" fillId="0" borderId="0" xfId="0" applyNumberFormat="1" applyFont="1" applyFill="1" applyAlignment="1">
      <alignment horizontal="right" wrapText="1"/>
    </xf>
    <xf numFmtId="4" fontId="56" fillId="0" borderId="0" xfId="60" applyNumberFormat="1" applyFont="1" applyFill="1" applyAlignment="1">
      <alignment horizontal="right" wrapText="1"/>
    </xf>
    <xf numFmtId="4" fontId="55" fillId="0" borderId="0" xfId="60" applyNumberFormat="1" applyFont="1" applyFill="1" applyAlignment="1">
      <alignment horizontal="right" wrapText="1"/>
    </xf>
    <xf numFmtId="4" fontId="58" fillId="0" borderId="0" xfId="60" applyNumberFormat="1" applyFont="1" applyFill="1" applyBorder="1" applyAlignment="1">
      <alignment horizontal="right" wrapText="1"/>
    </xf>
    <xf numFmtId="4" fontId="55" fillId="0" borderId="0" xfId="60" applyNumberFormat="1" applyFont="1" applyFill="1" applyBorder="1" applyAlignment="1" applyProtection="1">
      <alignment/>
      <protection locked="0"/>
    </xf>
    <xf numFmtId="4" fontId="56" fillId="0" borderId="0" xfId="0" applyNumberFormat="1" applyFont="1" applyFill="1" applyBorder="1" applyAlignment="1">
      <alignment/>
    </xf>
    <xf numFmtId="4" fontId="57" fillId="0" borderId="0" xfId="0" applyNumberFormat="1" applyFont="1" applyFill="1" applyBorder="1" applyAlignment="1">
      <alignment/>
    </xf>
    <xf numFmtId="49" fontId="6" fillId="0" borderId="0" xfId="0" applyNumberFormat="1" applyFont="1" applyFill="1" applyBorder="1" applyAlignment="1">
      <alignment horizontal="center"/>
    </xf>
    <xf numFmtId="49" fontId="7" fillId="0" borderId="0" xfId="0" applyNumberFormat="1" applyFont="1" applyFill="1" applyBorder="1" applyAlignment="1">
      <alignment horizontal="center"/>
    </xf>
    <xf numFmtId="49" fontId="67" fillId="0" borderId="0" xfId="0" applyNumberFormat="1" applyFont="1" applyFill="1" applyAlignment="1">
      <alignment horizontal="center" wrapText="1"/>
    </xf>
    <xf numFmtId="0" fontId="69" fillId="0" borderId="10" xfId="0" applyNumberFormat="1" applyFont="1" applyFill="1" applyBorder="1" applyAlignment="1" applyProtection="1">
      <alignment horizontal="center" vertical="top" wrapText="1"/>
      <protection/>
    </xf>
    <xf numFmtId="4" fontId="7" fillId="0" borderId="0" xfId="0" applyNumberFormat="1" applyFont="1" applyFill="1" applyBorder="1" applyAlignment="1">
      <alignment/>
    </xf>
    <xf numFmtId="49" fontId="56" fillId="0" borderId="0" xfId="0" applyNumberFormat="1" applyFont="1" applyFill="1" applyBorder="1" applyAlignment="1">
      <alignment wrapText="1"/>
    </xf>
    <xf numFmtId="49" fontId="56" fillId="0" borderId="0" xfId="0" applyNumberFormat="1" applyFont="1" applyFill="1" applyAlignment="1">
      <alignment horizontal="left" wrapText="1"/>
    </xf>
    <xf numFmtId="0" fontId="66" fillId="0" borderId="0" xfId="0" applyFont="1" applyFill="1" applyAlignment="1">
      <alignment horizontal="center"/>
    </xf>
    <xf numFmtId="0" fontId="58" fillId="25" borderId="0" xfId="0" applyFont="1" applyFill="1" applyBorder="1" applyAlignment="1">
      <alignment/>
    </xf>
    <xf numFmtId="0" fontId="56" fillId="25" borderId="0" xfId="0" applyFont="1" applyFill="1" applyBorder="1" applyAlignment="1">
      <alignment/>
    </xf>
    <xf numFmtId="4" fontId="59" fillId="0" borderId="0" xfId="60" applyNumberFormat="1" applyFont="1" applyFill="1" applyAlignment="1">
      <alignment horizontal="right" wrapText="1"/>
    </xf>
    <xf numFmtId="49" fontId="8" fillId="0" borderId="0" xfId="0" applyNumberFormat="1" applyFont="1" applyFill="1" applyBorder="1" applyAlignment="1">
      <alignment horizontal="center"/>
    </xf>
    <xf numFmtId="49" fontId="71" fillId="0" borderId="0" xfId="0" applyNumberFormat="1" applyFont="1" applyFill="1" applyAlignment="1">
      <alignment horizontal="center" wrapText="1"/>
    </xf>
    <xf numFmtId="49" fontId="72" fillId="0" borderId="0" xfId="0" applyNumberFormat="1" applyFont="1" applyFill="1" applyAlignment="1">
      <alignment horizontal="center" wrapText="1"/>
    </xf>
    <xf numFmtId="49" fontId="73" fillId="0" borderId="0" xfId="0" applyNumberFormat="1" applyFont="1" applyFill="1" applyAlignment="1">
      <alignment horizontal="center" wrapText="1"/>
    </xf>
    <xf numFmtId="0" fontId="69" fillId="0" borderId="12" xfId="0" applyNumberFormat="1" applyFont="1" applyFill="1" applyBorder="1" applyAlignment="1" applyProtection="1">
      <alignment horizontal="center" vertical="top" wrapText="1"/>
      <protection/>
    </xf>
    <xf numFmtId="0" fontId="69" fillId="0" borderId="13" xfId="0" applyNumberFormat="1" applyFont="1" applyFill="1" applyBorder="1" applyAlignment="1" applyProtection="1">
      <alignment horizontal="center" vertical="top" wrapText="1"/>
      <protection/>
    </xf>
    <xf numFmtId="0" fontId="69" fillId="0" borderId="14" xfId="0" applyNumberFormat="1" applyFont="1" applyFill="1" applyBorder="1" applyAlignment="1" applyProtection="1">
      <alignment horizontal="center" vertical="top" wrapText="1"/>
      <protection/>
    </xf>
    <xf numFmtId="0" fontId="69" fillId="0" borderId="11" xfId="0" applyNumberFormat="1" applyFont="1" applyFill="1" applyBorder="1" applyAlignment="1" applyProtection="1">
      <alignment horizontal="center" vertical="top" wrapText="1"/>
      <protection/>
    </xf>
    <xf numFmtId="0" fontId="69" fillId="0" borderId="15" xfId="0" applyNumberFormat="1" applyFont="1" applyFill="1" applyBorder="1" applyAlignment="1" applyProtection="1">
      <alignment horizontal="center" vertical="top" wrapText="1"/>
      <protection/>
    </xf>
    <xf numFmtId="0" fontId="69" fillId="0" borderId="16" xfId="0" applyNumberFormat="1" applyFont="1" applyFill="1" applyBorder="1" applyAlignment="1" applyProtection="1">
      <alignment horizontal="center" vertical="top" wrapText="1"/>
      <protection/>
    </xf>
    <xf numFmtId="0" fontId="69" fillId="0" borderId="10" xfId="0" applyNumberFormat="1" applyFont="1" applyFill="1" applyBorder="1" applyAlignment="1" applyProtection="1">
      <alignment horizontal="center" vertical="top" wrapText="1"/>
      <protection/>
    </xf>
    <xf numFmtId="43" fontId="69" fillId="0" borderId="12" xfId="60" applyFont="1" applyFill="1" applyBorder="1" applyAlignment="1" applyProtection="1">
      <alignment horizontal="center" vertical="center" wrapText="1"/>
      <protection/>
    </xf>
    <xf numFmtId="43" fontId="69" fillId="0" borderId="14" xfId="60" applyFont="1" applyFill="1" applyBorder="1" applyAlignment="1" applyProtection="1">
      <alignment horizontal="center" vertical="center" wrapText="1"/>
      <protection/>
    </xf>
    <xf numFmtId="2" fontId="66" fillId="0" borderId="0" xfId="0" applyNumberFormat="1" applyFont="1" applyFill="1" applyAlignment="1">
      <alignment horizontal="center" wrapText="1"/>
    </xf>
    <xf numFmtId="198" fontId="66" fillId="0" borderId="0" xfId="0" applyNumberFormat="1" applyFont="1" applyFill="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78">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T363"/>
  <sheetViews>
    <sheetView tabSelected="1" view="pageBreakPreview" zoomScale="60" zoomScaleNormal="50" zoomScalePageLayoutView="0" workbookViewId="0" topLeftCell="C1">
      <selection activeCell="F352" sqref="F352"/>
    </sheetView>
  </sheetViews>
  <sheetFormatPr defaultColWidth="9.125" defaultRowHeight="12.75"/>
  <cols>
    <col min="1" max="1" width="4.00390625" style="71" hidden="1" customWidth="1"/>
    <col min="2" max="2" width="8.375" style="71" hidden="1" customWidth="1"/>
    <col min="3" max="3" width="14.00390625" style="72" customWidth="1"/>
    <col min="4" max="4" width="13.625" style="72" customWidth="1"/>
    <col min="5" max="5" width="14.50390625" style="72" customWidth="1"/>
    <col min="6" max="6" width="66.50390625" style="12" customWidth="1"/>
    <col min="7" max="7" width="19.875" style="12" customWidth="1"/>
    <col min="8" max="8" width="17.125" style="12" customWidth="1"/>
    <col min="9" max="9" width="20.875" style="12" customWidth="1"/>
    <col min="10" max="10" width="11.125" style="12" customWidth="1"/>
    <col min="11" max="11" width="17.875" style="73" hidden="1" customWidth="1"/>
    <col min="12" max="12" width="17.625" style="73" customWidth="1"/>
    <col min="13" max="13" width="15.50390625" style="73" customWidth="1"/>
    <col min="14" max="14" width="20.875" style="92" customWidth="1"/>
    <col min="15" max="15" width="19.50390625" style="97" customWidth="1"/>
    <col min="16" max="16" width="14.75390625" style="12" customWidth="1"/>
    <col min="17" max="17" width="15.00390625" style="12" hidden="1" customWidth="1"/>
    <col min="18" max="18" width="17.875" style="12" customWidth="1"/>
    <col min="19" max="19" width="15.625" style="74" customWidth="1"/>
    <col min="20" max="20" width="16.875" style="71" customWidth="1"/>
    <col min="21" max="21" width="14.50390625" style="71" customWidth="1"/>
    <col min="22" max="22" width="13.375" style="71" customWidth="1"/>
    <col min="23" max="16384" width="9.125" style="71" customWidth="1"/>
  </cols>
  <sheetData>
    <row r="1" spans="3:22" s="14" customFormat="1" ht="30.75" customHeight="1">
      <c r="C1" s="79"/>
      <c r="D1" s="79"/>
      <c r="E1" s="79"/>
      <c r="F1" s="80"/>
      <c r="G1" s="80"/>
      <c r="H1" s="80"/>
      <c r="I1" s="80"/>
      <c r="J1" s="80"/>
      <c r="K1" s="81"/>
      <c r="L1" s="81"/>
      <c r="M1" s="81"/>
      <c r="N1" s="88"/>
      <c r="O1" s="94"/>
      <c r="P1" s="82" t="s">
        <v>410</v>
      </c>
      <c r="Q1" s="83"/>
      <c r="R1" s="83"/>
      <c r="S1" s="84"/>
      <c r="T1" s="83"/>
      <c r="U1" s="83"/>
      <c r="V1" s="83"/>
    </row>
    <row r="2" spans="3:22" s="14" customFormat="1" ht="38.25" customHeight="1">
      <c r="C2" s="79"/>
      <c r="D2" s="79"/>
      <c r="E2" s="79"/>
      <c r="F2" s="80"/>
      <c r="G2" s="80"/>
      <c r="H2" s="80"/>
      <c r="I2" s="80"/>
      <c r="J2" s="80"/>
      <c r="K2" s="81"/>
      <c r="L2" s="81"/>
      <c r="M2" s="88"/>
      <c r="N2" s="88"/>
      <c r="O2" s="94"/>
      <c r="P2" s="82" t="s">
        <v>387</v>
      </c>
      <c r="Q2" s="83"/>
      <c r="R2" s="82"/>
      <c r="S2" s="85"/>
      <c r="T2" s="83"/>
      <c r="U2" s="83"/>
      <c r="V2" s="83"/>
    </row>
    <row r="3" spans="3:22" s="14" customFormat="1" ht="35.25" customHeight="1">
      <c r="C3" s="79"/>
      <c r="D3" s="79"/>
      <c r="E3" s="79"/>
      <c r="F3" s="80"/>
      <c r="G3" s="80"/>
      <c r="H3" s="80"/>
      <c r="I3" s="80"/>
      <c r="J3" s="80"/>
      <c r="K3" s="81"/>
      <c r="L3" s="81"/>
      <c r="M3" s="89"/>
      <c r="N3" s="89"/>
      <c r="O3" s="94"/>
      <c r="P3" s="86" t="s">
        <v>445</v>
      </c>
      <c r="Q3" s="83"/>
      <c r="R3" s="82"/>
      <c r="S3" s="84"/>
      <c r="T3" s="83"/>
      <c r="U3" s="83"/>
      <c r="V3" s="83"/>
    </row>
    <row r="4" spans="3:22" s="14" customFormat="1" ht="81" customHeight="1">
      <c r="C4" s="142" t="s">
        <v>477</v>
      </c>
      <c r="D4" s="142"/>
      <c r="E4" s="142"/>
      <c r="F4" s="142"/>
      <c r="G4" s="142"/>
      <c r="H4" s="142"/>
      <c r="I4" s="142"/>
      <c r="J4" s="142"/>
      <c r="K4" s="142"/>
      <c r="L4" s="142"/>
      <c r="M4" s="142"/>
      <c r="N4" s="142"/>
      <c r="O4" s="142"/>
      <c r="P4" s="142"/>
      <c r="Q4" s="142"/>
      <c r="R4" s="142"/>
      <c r="S4" s="142"/>
      <c r="T4" s="142"/>
      <c r="U4" s="142"/>
      <c r="V4" s="142"/>
    </row>
    <row r="5" spans="3:22" s="14" customFormat="1" ht="24" customHeight="1">
      <c r="C5" s="130"/>
      <c r="D5" s="130"/>
      <c r="E5" s="130"/>
      <c r="F5" s="130"/>
      <c r="G5" s="130"/>
      <c r="H5" s="130"/>
      <c r="I5" s="130"/>
      <c r="J5" s="130"/>
      <c r="K5" s="130"/>
      <c r="L5" s="130"/>
      <c r="M5" s="130"/>
      <c r="N5" s="130"/>
      <c r="O5" s="130"/>
      <c r="P5" s="130"/>
      <c r="Q5" s="130"/>
      <c r="R5" s="130"/>
      <c r="S5" s="130"/>
      <c r="T5" s="130"/>
      <c r="U5" s="130"/>
      <c r="V5" s="130"/>
    </row>
    <row r="6" spans="3:22" s="14" customFormat="1" ht="27" customHeight="1">
      <c r="C6" s="140" t="s">
        <v>475</v>
      </c>
      <c r="D6" s="140"/>
      <c r="E6" s="140"/>
      <c r="F6" s="140"/>
      <c r="G6" s="140"/>
      <c r="H6" s="140"/>
      <c r="I6" s="140"/>
      <c r="J6" s="140"/>
      <c r="K6" s="140"/>
      <c r="L6" s="140"/>
      <c r="M6" s="140"/>
      <c r="N6" s="140"/>
      <c r="O6" s="140"/>
      <c r="P6" s="140"/>
      <c r="Q6" s="140"/>
      <c r="R6" s="140"/>
      <c r="S6" s="140"/>
      <c r="T6" s="140"/>
      <c r="U6" s="140"/>
      <c r="V6" s="140"/>
    </row>
    <row r="7" spans="3:22" s="14" customFormat="1" ht="20.25" customHeight="1">
      <c r="C7" s="141" t="s">
        <v>476</v>
      </c>
      <c r="D7" s="141"/>
      <c r="E7" s="141"/>
      <c r="F7" s="141"/>
      <c r="G7" s="141"/>
      <c r="H7" s="141"/>
      <c r="I7" s="141"/>
      <c r="J7" s="141"/>
      <c r="K7" s="141"/>
      <c r="L7" s="141"/>
      <c r="M7" s="141"/>
      <c r="N7" s="141"/>
      <c r="O7" s="141"/>
      <c r="P7" s="141"/>
      <c r="Q7" s="141"/>
      <c r="R7" s="141"/>
      <c r="S7" s="141"/>
      <c r="T7" s="141"/>
      <c r="U7" s="141"/>
      <c r="V7" s="141"/>
    </row>
    <row r="8" spans="3:22" s="14" customFormat="1" ht="30" customHeight="1">
      <c r="C8" s="75"/>
      <c r="D8" s="75"/>
      <c r="E8" s="75"/>
      <c r="F8" s="76"/>
      <c r="G8" s="76"/>
      <c r="H8" s="76"/>
      <c r="I8" s="76"/>
      <c r="J8" s="76"/>
      <c r="K8" s="76"/>
      <c r="L8" s="90"/>
      <c r="M8" s="90"/>
      <c r="N8" s="90"/>
      <c r="O8" s="95"/>
      <c r="P8" s="76"/>
      <c r="Q8" s="76"/>
      <c r="S8" s="76"/>
      <c r="V8" s="76" t="s">
        <v>408</v>
      </c>
    </row>
    <row r="9" spans="3:22" s="14" customFormat="1" ht="24" customHeight="1">
      <c r="C9" s="143" t="s">
        <v>437</v>
      </c>
      <c r="D9" s="143" t="s">
        <v>436</v>
      </c>
      <c r="E9" s="143" t="s">
        <v>435</v>
      </c>
      <c r="F9" s="143" t="s">
        <v>365</v>
      </c>
      <c r="G9" s="146" t="s">
        <v>363</v>
      </c>
      <c r="H9" s="147"/>
      <c r="I9" s="147"/>
      <c r="J9" s="147"/>
      <c r="K9" s="148"/>
      <c r="L9" s="146" t="s">
        <v>364</v>
      </c>
      <c r="M9" s="147"/>
      <c r="N9" s="147"/>
      <c r="O9" s="147"/>
      <c r="P9" s="147"/>
      <c r="Q9" s="148"/>
      <c r="R9" s="149" t="s">
        <v>10</v>
      </c>
      <c r="S9" s="149"/>
      <c r="T9" s="149"/>
      <c r="U9" s="149"/>
      <c r="V9" s="149"/>
    </row>
    <row r="10" spans="3:22" s="14" customFormat="1" ht="24" customHeight="1">
      <c r="C10" s="144"/>
      <c r="D10" s="144"/>
      <c r="E10" s="144"/>
      <c r="F10" s="144"/>
      <c r="G10" s="143" t="s">
        <v>456</v>
      </c>
      <c r="H10" s="143" t="s">
        <v>457</v>
      </c>
      <c r="I10" s="149" t="s">
        <v>458</v>
      </c>
      <c r="J10" s="149" t="s">
        <v>409</v>
      </c>
      <c r="K10" s="143" t="s">
        <v>1</v>
      </c>
      <c r="L10" s="143" t="s">
        <v>456</v>
      </c>
      <c r="M10" s="143" t="s">
        <v>457</v>
      </c>
      <c r="N10" s="149" t="s">
        <v>458</v>
      </c>
      <c r="O10" s="99" t="s">
        <v>420</v>
      </c>
      <c r="P10" s="149" t="s">
        <v>412</v>
      </c>
      <c r="Q10" s="143"/>
      <c r="R10" s="143" t="s">
        <v>456</v>
      </c>
      <c r="S10" s="143" t="s">
        <v>457</v>
      </c>
      <c r="T10" s="149" t="s">
        <v>458</v>
      </c>
      <c r="U10" s="131" t="s">
        <v>420</v>
      </c>
      <c r="V10" s="149" t="s">
        <v>409</v>
      </c>
    </row>
    <row r="11" spans="3:22" s="14" customFormat="1" ht="24" customHeight="1">
      <c r="C11" s="144"/>
      <c r="D11" s="144"/>
      <c r="E11" s="144"/>
      <c r="F11" s="144"/>
      <c r="G11" s="144"/>
      <c r="H11" s="144"/>
      <c r="I11" s="149"/>
      <c r="J11" s="149"/>
      <c r="K11" s="144"/>
      <c r="L11" s="144"/>
      <c r="M11" s="144"/>
      <c r="N11" s="149"/>
      <c r="O11" s="150" t="s">
        <v>1</v>
      </c>
      <c r="P11" s="149"/>
      <c r="Q11" s="144"/>
      <c r="R11" s="144"/>
      <c r="S11" s="144"/>
      <c r="T11" s="149"/>
      <c r="U11" s="149" t="s">
        <v>1</v>
      </c>
      <c r="V11" s="149"/>
    </row>
    <row r="12" spans="3:22" s="14" customFormat="1" ht="33" customHeight="1">
      <c r="C12" s="145"/>
      <c r="D12" s="145"/>
      <c r="E12" s="145"/>
      <c r="F12" s="145"/>
      <c r="G12" s="145"/>
      <c r="H12" s="145"/>
      <c r="I12" s="149"/>
      <c r="J12" s="149"/>
      <c r="K12" s="145"/>
      <c r="L12" s="145"/>
      <c r="M12" s="145"/>
      <c r="N12" s="149"/>
      <c r="O12" s="151"/>
      <c r="P12" s="149"/>
      <c r="Q12" s="145"/>
      <c r="R12" s="145"/>
      <c r="S12" s="145"/>
      <c r="T12" s="149"/>
      <c r="U12" s="149"/>
      <c r="V12" s="149"/>
    </row>
    <row r="13" spans="3:22" s="14" customFormat="1" ht="24" customHeight="1">
      <c r="C13" s="2">
        <v>1</v>
      </c>
      <c r="D13" s="2">
        <v>2</v>
      </c>
      <c r="E13" s="2">
        <v>3</v>
      </c>
      <c r="F13" s="2">
        <v>4</v>
      </c>
      <c r="G13" s="2">
        <v>5</v>
      </c>
      <c r="H13" s="2">
        <v>6</v>
      </c>
      <c r="I13" s="2">
        <v>7</v>
      </c>
      <c r="J13" s="2">
        <v>8</v>
      </c>
      <c r="K13" s="2">
        <v>9</v>
      </c>
      <c r="L13" s="93">
        <v>9</v>
      </c>
      <c r="M13" s="93">
        <v>10</v>
      </c>
      <c r="N13" s="93">
        <v>11</v>
      </c>
      <c r="O13" s="98">
        <v>12</v>
      </c>
      <c r="P13" s="2">
        <v>13</v>
      </c>
      <c r="Q13" s="2">
        <v>15</v>
      </c>
      <c r="R13" s="2">
        <v>14</v>
      </c>
      <c r="S13" s="15" t="s">
        <v>411</v>
      </c>
      <c r="T13" s="16">
        <v>16</v>
      </c>
      <c r="U13" s="16">
        <v>17</v>
      </c>
      <c r="V13" s="16">
        <v>18</v>
      </c>
    </row>
    <row r="14" spans="3:21" s="17" customFormat="1" ht="42.75" customHeight="1">
      <c r="C14" s="18" t="s">
        <v>281</v>
      </c>
      <c r="D14" s="18"/>
      <c r="E14" s="18"/>
      <c r="F14" s="19" t="s">
        <v>366</v>
      </c>
      <c r="G14" s="100"/>
      <c r="H14" s="100"/>
      <c r="I14" s="100"/>
      <c r="J14" s="3"/>
      <c r="K14" s="3"/>
      <c r="L14" s="100"/>
      <c r="M14" s="100"/>
      <c r="N14" s="100"/>
      <c r="O14" s="114"/>
      <c r="P14" s="3"/>
      <c r="Q14" s="3"/>
      <c r="R14" s="100"/>
      <c r="S14" s="100"/>
      <c r="T14" s="103"/>
      <c r="U14" s="103"/>
    </row>
    <row r="15" spans="3:21" s="20" customFormat="1" ht="39" customHeight="1" hidden="1">
      <c r="C15" s="21" t="s">
        <v>282</v>
      </c>
      <c r="D15" s="21"/>
      <c r="E15" s="21"/>
      <c r="F15" s="22" t="s">
        <v>366</v>
      </c>
      <c r="G15" s="101"/>
      <c r="H15" s="102"/>
      <c r="I15" s="101"/>
      <c r="J15" s="4" t="s">
        <v>15</v>
      </c>
      <c r="K15" s="4"/>
      <c r="L15" s="101"/>
      <c r="M15" s="101"/>
      <c r="N15" s="101"/>
      <c r="O15" s="115"/>
      <c r="P15" s="4"/>
      <c r="Q15" s="4"/>
      <c r="R15" s="101"/>
      <c r="S15" s="101"/>
      <c r="T15" s="126"/>
      <c r="U15" s="126"/>
    </row>
    <row r="16" spans="1:22" s="17" customFormat="1" ht="66" customHeight="1">
      <c r="A16" s="17">
        <v>1</v>
      </c>
      <c r="B16" s="17">
        <v>1</v>
      </c>
      <c r="C16" s="23" t="s">
        <v>283</v>
      </c>
      <c r="D16" s="23" t="s">
        <v>90</v>
      </c>
      <c r="E16" s="23" t="s">
        <v>30</v>
      </c>
      <c r="F16" s="24" t="s">
        <v>380</v>
      </c>
      <c r="G16" s="100">
        <f>G17+G18</f>
        <v>27907327.38</v>
      </c>
      <c r="H16" s="100">
        <f>H17+H18</f>
        <v>18529582.38</v>
      </c>
      <c r="I16" s="100">
        <f>I17+I18</f>
        <v>12055754.969999999</v>
      </c>
      <c r="J16" s="25">
        <f>I16/G16*100</f>
        <v>43.19924586773525</v>
      </c>
      <c r="K16" s="1"/>
      <c r="L16" s="100">
        <f>L17+L18</f>
        <v>188385.54</v>
      </c>
      <c r="M16" s="100">
        <f>M17+M18</f>
        <v>188385.54</v>
      </c>
      <c r="N16" s="100">
        <f>N17+N18</f>
        <v>0</v>
      </c>
      <c r="O16" s="100">
        <f>O17+O18</f>
        <v>0</v>
      </c>
      <c r="P16" s="25">
        <f>N16/L16*100</f>
        <v>0</v>
      </c>
      <c r="Q16" s="1"/>
      <c r="R16" s="100">
        <f>G16+L16</f>
        <v>28095712.919999998</v>
      </c>
      <c r="S16" s="100">
        <f>H16+M16</f>
        <v>18717967.919999998</v>
      </c>
      <c r="T16" s="103">
        <f>I16+N16</f>
        <v>12055754.969999999</v>
      </c>
      <c r="U16" s="103">
        <f>O16</f>
        <v>0</v>
      </c>
      <c r="V16" s="26">
        <f>T16/R16*100</f>
        <v>42.90958910467113</v>
      </c>
    </row>
    <row r="17" spans="3:22" s="17" customFormat="1" ht="24" customHeight="1">
      <c r="C17" s="23"/>
      <c r="D17" s="23"/>
      <c r="E17" s="23"/>
      <c r="F17" s="60" t="s">
        <v>462</v>
      </c>
      <c r="G17" s="100">
        <v>27758027.38</v>
      </c>
      <c r="H17" s="132">
        <v>18380282.38</v>
      </c>
      <c r="I17" s="100">
        <v>11940606.969999999</v>
      </c>
      <c r="J17" s="25">
        <f aca="true" t="shared" si="0" ref="J17:J80">I17/G17*100</f>
        <v>43.01677063191945</v>
      </c>
      <c r="K17" s="1"/>
      <c r="L17" s="100">
        <f>180000+8385.54</f>
        <v>188385.54</v>
      </c>
      <c r="M17" s="100">
        <v>188385.54</v>
      </c>
      <c r="N17" s="100"/>
      <c r="O17" s="114"/>
      <c r="P17" s="25">
        <f>N17/L17*100</f>
        <v>0</v>
      </c>
      <c r="Q17" s="1"/>
      <c r="R17" s="100">
        <f aca="true" t="shared" si="1" ref="R17:R80">G17+L17</f>
        <v>27946412.919999998</v>
      </c>
      <c r="S17" s="100">
        <f aca="true" t="shared" si="2" ref="S17:S80">H17+M17</f>
        <v>18568667.919999998</v>
      </c>
      <c r="T17" s="103">
        <f aca="true" t="shared" si="3" ref="T17:T80">I17+N17</f>
        <v>11940606.969999999</v>
      </c>
      <c r="U17" s="103">
        <f aca="true" t="shared" si="4" ref="U17:U80">O17</f>
        <v>0</v>
      </c>
      <c r="V17" s="26">
        <f aca="true" t="shared" si="5" ref="V17:V80">T17/R17*100</f>
        <v>42.72679647359909</v>
      </c>
    </row>
    <row r="18" spans="3:22" s="17" customFormat="1" ht="55.5" customHeight="1">
      <c r="C18" s="23"/>
      <c r="D18" s="23"/>
      <c r="E18" s="23"/>
      <c r="F18" s="28" t="s">
        <v>310</v>
      </c>
      <c r="G18" s="100">
        <v>149300</v>
      </c>
      <c r="H18" s="132">
        <v>149300</v>
      </c>
      <c r="I18" s="100">
        <v>115148</v>
      </c>
      <c r="J18" s="25">
        <f t="shared" si="0"/>
        <v>77.12525117213663</v>
      </c>
      <c r="K18" s="1"/>
      <c r="L18" s="100"/>
      <c r="M18" s="100"/>
      <c r="N18" s="100"/>
      <c r="O18" s="114"/>
      <c r="P18" s="25"/>
      <c r="Q18" s="1"/>
      <c r="R18" s="100">
        <f t="shared" si="1"/>
        <v>149300</v>
      </c>
      <c r="S18" s="100">
        <f t="shared" si="2"/>
        <v>149300</v>
      </c>
      <c r="T18" s="103">
        <f t="shared" si="3"/>
        <v>115148</v>
      </c>
      <c r="U18" s="103">
        <f t="shared" si="4"/>
        <v>0</v>
      </c>
      <c r="V18" s="26">
        <f t="shared" si="5"/>
        <v>77.12525117213663</v>
      </c>
    </row>
    <row r="19" spans="3:22" s="20" customFormat="1" ht="29.25" customHeight="1">
      <c r="C19" s="23" t="s">
        <v>296</v>
      </c>
      <c r="D19" s="23" t="s">
        <v>29</v>
      </c>
      <c r="E19" s="23" t="s">
        <v>41</v>
      </c>
      <c r="F19" s="24" t="s">
        <v>297</v>
      </c>
      <c r="G19" s="104">
        <f>SUM(G20:G21)</f>
        <v>245800</v>
      </c>
      <c r="H19" s="103">
        <f>H20+H21</f>
        <v>204400</v>
      </c>
      <c r="I19" s="104">
        <f aca="true" t="shared" si="6" ref="I19:Q19">SUM(I20:I21)</f>
        <v>24591.48</v>
      </c>
      <c r="J19" s="25">
        <f t="shared" si="0"/>
        <v>10.0046704637917</v>
      </c>
      <c r="K19" s="5">
        <f t="shared" si="6"/>
        <v>0</v>
      </c>
      <c r="L19" s="104">
        <f t="shared" si="6"/>
        <v>0</v>
      </c>
      <c r="M19" s="104">
        <f t="shared" si="6"/>
        <v>0</v>
      </c>
      <c r="N19" s="104">
        <f t="shared" si="6"/>
        <v>0</v>
      </c>
      <c r="O19" s="116">
        <f t="shared" si="6"/>
        <v>0</v>
      </c>
      <c r="P19" s="25"/>
      <c r="Q19" s="5">
        <f t="shared" si="6"/>
        <v>0</v>
      </c>
      <c r="R19" s="100">
        <f t="shared" si="1"/>
        <v>245800</v>
      </c>
      <c r="S19" s="100">
        <f t="shared" si="2"/>
        <v>204400</v>
      </c>
      <c r="T19" s="103">
        <f t="shared" si="3"/>
        <v>24591.48</v>
      </c>
      <c r="U19" s="103">
        <f t="shared" si="4"/>
        <v>0</v>
      </c>
      <c r="V19" s="26">
        <f t="shared" si="5"/>
        <v>10.0046704637917</v>
      </c>
    </row>
    <row r="20" spans="3:22" s="20" customFormat="1" ht="44.25" customHeight="1">
      <c r="C20" s="27"/>
      <c r="D20" s="27"/>
      <c r="E20" s="27"/>
      <c r="F20" s="28" t="s">
        <v>391</v>
      </c>
      <c r="G20" s="100">
        <v>10000</v>
      </c>
      <c r="H20" s="132">
        <v>9000</v>
      </c>
      <c r="I20" s="100">
        <v>882</v>
      </c>
      <c r="J20" s="25">
        <f t="shared" si="0"/>
        <v>8.82</v>
      </c>
      <c r="K20" s="6"/>
      <c r="L20" s="100"/>
      <c r="M20" s="101"/>
      <c r="N20" s="117"/>
      <c r="O20" s="115"/>
      <c r="P20" s="25"/>
      <c r="Q20" s="6"/>
      <c r="R20" s="100">
        <f t="shared" si="1"/>
        <v>10000</v>
      </c>
      <c r="S20" s="100">
        <f t="shared" si="2"/>
        <v>9000</v>
      </c>
      <c r="T20" s="103">
        <f t="shared" si="3"/>
        <v>882</v>
      </c>
      <c r="U20" s="103">
        <f t="shared" si="4"/>
        <v>0</v>
      </c>
      <c r="V20" s="26">
        <f t="shared" si="5"/>
        <v>8.82</v>
      </c>
    </row>
    <row r="21" spans="3:22" s="20" customFormat="1" ht="25.5" customHeight="1">
      <c r="C21" s="27"/>
      <c r="D21" s="27"/>
      <c r="E21" s="27"/>
      <c r="F21" s="28" t="s">
        <v>301</v>
      </c>
      <c r="G21" s="100">
        <v>235800</v>
      </c>
      <c r="H21" s="132">
        <v>195400</v>
      </c>
      <c r="I21" s="100">
        <v>23709.48</v>
      </c>
      <c r="J21" s="25">
        <f t="shared" si="0"/>
        <v>10.054910941475827</v>
      </c>
      <c r="K21" s="6"/>
      <c r="L21" s="100"/>
      <c r="M21" s="101"/>
      <c r="N21" s="117"/>
      <c r="O21" s="115"/>
      <c r="P21" s="25"/>
      <c r="Q21" s="6"/>
      <c r="R21" s="100">
        <f t="shared" si="1"/>
        <v>235800</v>
      </c>
      <c r="S21" s="100">
        <f t="shared" si="2"/>
        <v>195400</v>
      </c>
      <c r="T21" s="103">
        <f t="shared" si="3"/>
        <v>23709.48</v>
      </c>
      <c r="U21" s="103">
        <f t="shared" si="4"/>
        <v>0</v>
      </c>
      <c r="V21" s="26">
        <f t="shared" si="5"/>
        <v>10.054910941475827</v>
      </c>
    </row>
    <row r="22" spans="3:22" s="17" customFormat="1" ht="27" customHeight="1">
      <c r="C22" s="23" t="s">
        <v>361</v>
      </c>
      <c r="D22" s="23" t="s">
        <v>110</v>
      </c>
      <c r="E22" s="23" t="s">
        <v>32</v>
      </c>
      <c r="F22" s="32" t="s">
        <v>26</v>
      </c>
      <c r="G22" s="100">
        <f>G23</f>
        <v>11000</v>
      </c>
      <c r="H22" s="100">
        <f>H23</f>
        <v>0</v>
      </c>
      <c r="I22" s="100">
        <f>I23</f>
        <v>0</v>
      </c>
      <c r="J22" s="25">
        <f t="shared" si="0"/>
        <v>0</v>
      </c>
      <c r="K22" s="5">
        <f>K23</f>
        <v>0</v>
      </c>
      <c r="L22" s="100"/>
      <c r="M22" s="104">
        <f>M23</f>
        <v>0</v>
      </c>
      <c r="N22" s="104">
        <f>N23</f>
        <v>0</v>
      </c>
      <c r="O22" s="116">
        <f>O23</f>
        <v>0</v>
      </c>
      <c r="P22" s="25"/>
      <c r="Q22" s="5">
        <f>Q23</f>
        <v>0</v>
      </c>
      <c r="R22" s="100">
        <f t="shared" si="1"/>
        <v>11000</v>
      </c>
      <c r="S22" s="100">
        <f t="shared" si="2"/>
        <v>0</v>
      </c>
      <c r="T22" s="103">
        <f t="shared" si="3"/>
        <v>0</v>
      </c>
      <c r="U22" s="103">
        <f t="shared" si="4"/>
        <v>0</v>
      </c>
      <c r="V22" s="26">
        <f t="shared" si="5"/>
        <v>0</v>
      </c>
    </row>
    <row r="23" spans="3:22" s="17" customFormat="1" ht="42" customHeight="1">
      <c r="C23" s="23"/>
      <c r="D23" s="23"/>
      <c r="E23" s="23"/>
      <c r="F23" s="33" t="s">
        <v>356</v>
      </c>
      <c r="G23" s="100">
        <v>11000</v>
      </c>
      <c r="H23" s="100"/>
      <c r="I23" s="100"/>
      <c r="J23" s="25">
        <f t="shared" si="0"/>
        <v>0</v>
      </c>
      <c r="K23" s="1"/>
      <c r="L23" s="100"/>
      <c r="M23" s="100"/>
      <c r="N23" s="118"/>
      <c r="O23" s="114"/>
      <c r="P23" s="25"/>
      <c r="Q23" s="1"/>
      <c r="R23" s="100">
        <f t="shared" si="1"/>
        <v>11000</v>
      </c>
      <c r="S23" s="100">
        <f t="shared" si="2"/>
        <v>0</v>
      </c>
      <c r="T23" s="103">
        <f t="shared" si="3"/>
        <v>0</v>
      </c>
      <c r="U23" s="103">
        <f t="shared" si="4"/>
        <v>0</v>
      </c>
      <c r="V23" s="26">
        <f t="shared" si="5"/>
        <v>0</v>
      </c>
    </row>
    <row r="24" spans="3:22" s="17" customFormat="1" ht="30" customHeight="1">
      <c r="C24" s="23" t="s">
        <v>298</v>
      </c>
      <c r="D24" s="23" t="s">
        <v>299</v>
      </c>
      <c r="E24" s="23" t="s">
        <v>31</v>
      </c>
      <c r="F24" s="34" t="s">
        <v>300</v>
      </c>
      <c r="G24" s="100">
        <f>G25+G26</f>
        <v>229800</v>
      </c>
      <c r="H24" s="100">
        <f>H25+H26</f>
        <v>229800</v>
      </c>
      <c r="I24" s="100">
        <f>I25+I26</f>
        <v>221821</v>
      </c>
      <c r="J24" s="25">
        <f t="shared" si="0"/>
        <v>96.52785030461271</v>
      </c>
      <c r="K24" s="5">
        <f>K26</f>
        <v>0</v>
      </c>
      <c r="L24" s="100"/>
      <c r="M24" s="104">
        <f>M26</f>
        <v>0</v>
      </c>
      <c r="N24" s="104">
        <f>N26</f>
        <v>0</v>
      </c>
      <c r="O24" s="116">
        <f>O26</f>
        <v>0</v>
      </c>
      <c r="P24" s="25"/>
      <c r="Q24" s="5">
        <f>Q26</f>
        <v>0</v>
      </c>
      <c r="R24" s="100">
        <f t="shared" si="1"/>
        <v>229800</v>
      </c>
      <c r="S24" s="100">
        <f t="shared" si="2"/>
        <v>229800</v>
      </c>
      <c r="T24" s="103">
        <f t="shared" si="3"/>
        <v>221821</v>
      </c>
      <c r="U24" s="103">
        <f t="shared" si="4"/>
        <v>0</v>
      </c>
      <c r="V24" s="26">
        <f t="shared" si="5"/>
        <v>96.52785030461271</v>
      </c>
    </row>
    <row r="25" spans="3:22" s="17" customFormat="1" ht="45" customHeight="1">
      <c r="C25" s="23"/>
      <c r="D25" s="23"/>
      <c r="E25" s="23"/>
      <c r="F25" s="61" t="s">
        <v>446</v>
      </c>
      <c r="G25" s="100">
        <v>200000</v>
      </c>
      <c r="H25" s="132">
        <v>200000</v>
      </c>
      <c r="I25" s="104">
        <v>200000</v>
      </c>
      <c r="J25" s="25">
        <f t="shared" si="0"/>
        <v>100</v>
      </c>
      <c r="K25" s="5"/>
      <c r="L25" s="100"/>
      <c r="M25" s="104"/>
      <c r="N25" s="104"/>
      <c r="O25" s="116"/>
      <c r="P25" s="25"/>
      <c r="Q25" s="5"/>
      <c r="R25" s="100">
        <f t="shared" si="1"/>
        <v>200000</v>
      </c>
      <c r="S25" s="100">
        <f t="shared" si="2"/>
        <v>200000</v>
      </c>
      <c r="T25" s="103">
        <f t="shared" si="3"/>
        <v>200000</v>
      </c>
      <c r="U25" s="103">
        <f t="shared" si="4"/>
        <v>0</v>
      </c>
      <c r="V25" s="26">
        <f t="shared" si="5"/>
        <v>100</v>
      </c>
    </row>
    <row r="26" spans="3:22" s="17" customFormat="1" ht="31.5" customHeight="1">
      <c r="C26" s="23"/>
      <c r="D26" s="23"/>
      <c r="E26" s="23"/>
      <c r="F26" s="28" t="s">
        <v>301</v>
      </c>
      <c r="G26" s="100">
        <v>29800</v>
      </c>
      <c r="H26" s="132">
        <v>29800</v>
      </c>
      <c r="I26" s="100">
        <v>21821</v>
      </c>
      <c r="J26" s="25">
        <f t="shared" si="0"/>
        <v>73.2248322147651</v>
      </c>
      <c r="K26" s="1"/>
      <c r="L26" s="100"/>
      <c r="M26" s="100"/>
      <c r="N26" s="118"/>
      <c r="O26" s="114"/>
      <c r="P26" s="25"/>
      <c r="Q26" s="1"/>
      <c r="R26" s="100">
        <f t="shared" si="1"/>
        <v>29800</v>
      </c>
      <c r="S26" s="100">
        <f t="shared" si="2"/>
        <v>29800</v>
      </c>
      <c r="T26" s="103">
        <f t="shared" si="3"/>
        <v>21821</v>
      </c>
      <c r="U26" s="103">
        <f t="shared" si="4"/>
        <v>0</v>
      </c>
      <c r="V26" s="26">
        <f t="shared" si="5"/>
        <v>73.2248322147651</v>
      </c>
    </row>
    <row r="27" spans="3:22" s="17" customFormat="1" ht="29.25" customHeight="1">
      <c r="C27" s="23" t="s">
        <v>290</v>
      </c>
      <c r="D27" s="23" t="s">
        <v>113</v>
      </c>
      <c r="E27" s="23" t="s">
        <v>67</v>
      </c>
      <c r="F27" s="24" t="s">
        <v>114</v>
      </c>
      <c r="G27" s="104">
        <f>G29+G28</f>
        <v>115700</v>
      </c>
      <c r="H27" s="104">
        <f>H29+H28</f>
        <v>100700</v>
      </c>
      <c r="I27" s="104">
        <f>I29+I28</f>
        <v>57848.82</v>
      </c>
      <c r="J27" s="25">
        <f t="shared" si="0"/>
        <v>49.998980121002596</v>
      </c>
      <c r="K27" s="5">
        <f>K29</f>
        <v>0</v>
      </c>
      <c r="L27" s="104"/>
      <c r="M27" s="104">
        <f>M29</f>
        <v>0</v>
      </c>
      <c r="N27" s="104">
        <f>N29</f>
        <v>0</v>
      </c>
      <c r="O27" s="116">
        <f>O29</f>
        <v>0</v>
      </c>
      <c r="P27" s="25"/>
      <c r="Q27" s="5">
        <f>Q29</f>
        <v>0</v>
      </c>
      <c r="R27" s="100">
        <f t="shared" si="1"/>
        <v>115700</v>
      </c>
      <c r="S27" s="100">
        <f t="shared" si="2"/>
        <v>100700</v>
      </c>
      <c r="T27" s="103">
        <f t="shared" si="3"/>
        <v>57848.82</v>
      </c>
      <c r="U27" s="103">
        <f t="shared" si="4"/>
        <v>0</v>
      </c>
      <c r="V27" s="26">
        <f t="shared" si="5"/>
        <v>49.998980121002596</v>
      </c>
    </row>
    <row r="28" spans="3:22" s="17" customFormat="1" ht="42.75" customHeight="1">
      <c r="C28" s="23"/>
      <c r="D28" s="23"/>
      <c r="E28" s="23"/>
      <c r="F28" s="31" t="s">
        <v>145</v>
      </c>
      <c r="G28" s="104">
        <v>30100</v>
      </c>
      <c r="H28" s="132">
        <v>15100</v>
      </c>
      <c r="I28" s="104">
        <v>15924</v>
      </c>
      <c r="J28" s="25">
        <f t="shared" si="0"/>
        <v>52.903654485049834</v>
      </c>
      <c r="K28" s="5"/>
      <c r="L28" s="104"/>
      <c r="M28" s="104"/>
      <c r="N28" s="104"/>
      <c r="O28" s="116"/>
      <c r="P28" s="25"/>
      <c r="Q28" s="5"/>
      <c r="R28" s="100">
        <f t="shared" si="1"/>
        <v>30100</v>
      </c>
      <c r="S28" s="100">
        <f t="shared" si="2"/>
        <v>15100</v>
      </c>
      <c r="T28" s="103">
        <f t="shared" si="3"/>
        <v>15924</v>
      </c>
      <c r="U28" s="103">
        <f t="shared" si="4"/>
        <v>0</v>
      </c>
      <c r="V28" s="26">
        <f t="shared" si="5"/>
        <v>52.903654485049834</v>
      </c>
    </row>
    <row r="29" spans="3:22" s="17" customFormat="1" ht="40.5" customHeight="1">
      <c r="C29" s="27"/>
      <c r="D29" s="27"/>
      <c r="E29" s="23"/>
      <c r="F29" s="31" t="s">
        <v>355</v>
      </c>
      <c r="G29" s="100">
        <v>85600</v>
      </c>
      <c r="H29" s="132">
        <v>85600</v>
      </c>
      <c r="I29" s="100">
        <v>41924.82</v>
      </c>
      <c r="J29" s="25">
        <f t="shared" si="0"/>
        <v>48.977593457943925</v>
      </c>
      <c r="K29" s="1"/>
      <c r="L29" s="100"/>
      <c r="M29" s="101"/>
      <c r="N29" s="117"/>
      <c r="O29" s="115"/>
      <c r="P29" s="25"/>
      <c r="Q29" s="6"/>
      <c r="R29" s="100">
        <f t="shared" si="1"/>
        <v>85600</v>
      </c>
      <c r="S29" s="100">
        <f t="shared" si="2"/>
        <v>85600</v>
      </c>
      <c r="T29" s="103">
        <f t="shared" si="3"/>
        <v>41924.82</v>
      </c>
      <c r="U29" s="103">
        <f t="shared" si="4"/>
        <v>0</v>
      </c>
      <c r="V29" s="26">
        <f t="shared" si="5"/>
        <v>48.977593457943925</v>
      </c>
    </row>
    <row r="30" spans="3:22" s="17" customFormat="1" ht="43.5" customHeight="1" hidden="1">
      <c r="C30" s="23"/>
      <c r="D30" s="23"/>
      <c r="E30" s="23"/>
      <c r="F30" s="24"/>
      <c r="G30" s="104"/>
      <c r="H30" s="104"/>
      <c r="I30" s="104"/>
      <c r="J30" s="25" t="e">
        <f t="shared" si="0"/>
        <v>#DIV/0!</v>
      </c>
      <c r="K30" s="5"/>
      <c r="L30" s="104"/>
      <c r="M30" s="104"/>
      <c r="N30" s="104"/>
      <c r="O30" s="116"/>
      <c r="P30" s="25" t="e">
        <f aca="true" t="shared" si="7" ref="P30:P35">N30/L30*100</f>
        <v>#DIV/0!</v>
      </c>
      <c r="Q30" s="6"/>
      <c r="R30" s="100">
        <f t="shared" si="1"/>
        <v>0</v>
      </c>
      <c r="S30" s="100">
        <f t="shared" si="2"/>
        <v>0</v>
      </c>
      <c r="T30" s="103">
        <f t="shared" si="3"/>
        <v>0</v>
      </c>
      <c r="U30" s="103">
        <f t="shared" si="4"/>
        <v>0</v>
      </c>
      <c r="V30" s="26" t="e">
        <f t="shared" si="5"/>
        <v>#DIV/0!</v>
      </c>
    </row>
    <row r="31" spans="3:22" s="17" customFormat="1" ht="29.25" customHeight="1" hidden="1">
      <c r="C31" s="23"/>
      <c r="D31" s="23"/>
      <c r="E31" s="23"/>
      <c r="F31" s="31"/>
      <c r="G31" s="100"/>
      <c r="H31" s="100"/>
      <c r="I31" s="100"/>
      <c r="J31" s="25" t="e">
        <f t="shared" si="0"/>
        <v>#DIV/0!</v>
      </c>
      <c r="K31" s="1"/>
      <c r="L31" s="100"/>
      <c r="M31" s="101"/>
      <c r="N31" s="117"/>
      <c r="O31" s="115"/>
      <c r="P31" s="25" t="e">
        <f t="shared" si="7"/>
        <v>#DIV/0!</v>
      </c>
      <c r="Q31" s="6"/>
      <c r="R31" s="100">
        <f t="shared" si="1"/>
        <v>0</v>
      </c>
      <c r="S31" s="100">
        <f t="shared" si="2"/>
        <v>0</v>
      </c>
      <c r="T31" s="103">
        <f t="shared" si="3"/>
        <v>0</v>
      </c>
      <c r="U31" s="103">
        <f t="shared" si="4"/>
        <v>0</v>
      </c>
      <c r="V31" s="26" t="e">
        <f t="shared" si="5"/>
        <v>#DIV/0!</v>
      </c>
    </row>
    <row r="32" spans="3:22" s="17" customFormat="1" ht="15" hidden="1">
      <c r="C32" s="23" t="s">
        <v>360</v>
      </c>
      <c r="D32" s="23" t="s">
        <v>111</v>
      </c>
      <c r="E32" s="23" t="s">
        <v>29</v>
      </c>
      <c r="F32" s="35" t="s">
        <v>112</v>
      </c>
      <c r="G32" s="100">
        <f>H32+K32</f>
        <v>0</v>
      </c>
      <c r="H32" s="104">
        <f>SUM(H33:H34)</f>
        <v>0</v>
      </c>
      <c r="I32" s="104">
        <f>SUM(I33:I34)</f>
        <v>0</v>
      </c>
      <c r="J32" s="25" t="e">
        <f t="shared" si="0"/>
        <v>#DIV/0!</v>
      </c>
      <c r="K32" s="5">
        <f>SUM(K33:K34)</f>
        <v>0</v>
      </c>
      <c r="L32" s="100">
        <f>N32+Q32</f>
        <v>0</v>
      </c>
      <c r="M32" s="100"/>
      <c r="N32" s="109">
        <f>SUM(N33:N34)</f>
        <v>0</v>
      </c>
      <c r="O32" s="119">
        <f>SUM(O33:O34)</f>
        <v>0</v>
      </c>
      <c r="P32" s="25" t="e">
        <f t="shared" si="7"/>
        <v>#DIV/0!</v>
      </c>
      <c r="Q32" s="36">
        <f>SUM(Q33:Q34)</f>
        <v>0</v>
      </c>
      <c r="R32" s="100">
        <f t="shared" si="1"/>
        <v>0</v>
      </c>
      <c r="S32" s="100">
        <f t="shared" si="2"/>
        <v>0</v>
      </c>
      <c r="T32" s="103">
        <f t="shared" si="3"/>
        <v>0</v>
      </c>
      <c r="U32" s="103">
        <f t="shared" si="4"/>
        <v>0</v>
      </c>
      <c r="V32" s="26" t="e">
        <f t="shared" si="5"/>
        <v>#DIV/0!</v>
      </c>
    </row>
    <row r="33" spans="3:22" s="17" customFormat="1" ht="30.75" hidden="1">
      <c r="C33" s="23"/>
      <c r="D33" s="23"/>
      <c r="E33" s="23"/>
      <c r="F33" s="37" t="s">
        <v>367</v>
      </c>
      <c r="G33" s="100">
        <f>H33+K33</f>
        <v>0</v>
      </c>
      <c r="H33" s="100"/>
      <c r="I33" s="100"/>
      <c r="J33" s="25" t="e">
        <f t="shared" si="0"/>
        <v>#DIV/0!</v>
      </c>
      <c r="K33" s="1"/>
      <c r="L33" s="100">
        <f>N33+Q33</f>
        <v>0</v>
      </c>
      <c r="M33" s="100"/>
      <c r="N33" s="100"/>
      <c r="O33" s="114"/>
      <c r="P33" s="25" t="e">
        <f t="shared" si="7"/>
        <v>#DIV/0!</v>
      </c>
      <c r="Q33" s="1"/>
      <c r="R33" s="100">
        <f t="shared" si="1"/>
        <v>0</v>
      </c>
      <c r="S33" s="100">
        <f t="shared" si="2"/>
        <v>0</v>
      </c>
      <c r="T33" s="103">
        <f t="shared" si="3"/>
        <v>0</v>
      </c>
      <c r="U33" s="103">
        <f t="shared" si="4"/>
        <v>0</v>
      </c>
      <c r="V33" s="26" t="e">
        <f t="shared" si="5"/>
        <v>#DIV/0!</v>
      </c>
    </row>
    <row r="34" spans="3:22" s="17" customFormat="1" ht="30.75" hidden="1">
      <c r="C34" s="23"/>
      <c r="D34" s="23"/>
      <c r="E34" s="23"/>
      <c r="F34" s="37" t="s">
        <v>72</v>
      </c>
      <c r="G34" s="100">
        <f>H34+K34</f>
        <v>0</v>
      </c>
      <c r="H34" s="100"/>
      <c r="I34" s="100"/>
      <c r="J34" s="25" t="e">
        <f t="shared" si="0"/>
        <v>#DIV/0!</v>
      </c>
      <c r="K34" s="1"/>
      <c r="L34" s="101">
        <f>N34+Q34</f>
        <v>0</v>
      </c>
      <c r="M34" s="101"/>
      <c r="N34" s="101"/>
      <c r="O34" s="115"/>
      <c r="P34" s="25" t="e">
        <f t="shared" si="7"/>
        <v>#DIV/0!</v>
      </c>
      <c r="Q34" s="6"/>
      <c r="R34" s="100">
        <f t="shared" si="1"/>
        <v>0</v>
      </c>
      <c r="S34" s="100">
        <f t="shared" si="2"/>
        <v>0</v>
      </c>
      <c r="T34" s="103">
        <f t="shared" si="3"/>
        <v>0</v>
      </c>
      <c r="U34" s="103">
        <f t="shared" si="4"/>
        <v>0</v>
      </c>
      <c r="V34" s="26" t="e">
        <f t="shared" si="5"/>
        <v>#DIV/0!</v>
      </c>
    </row>
    <row r="35" spans="3:22" s="17" customFormat="1" ht="31.5" customHeight="1">
      <c r="C35" s="23"/>
      <c r="D35" s="23"/>
      <c r="E35" s="23"/>
      <c r="F35" s="38" t="s">
        <v>5</v>
      </c>
      <c r="G35" s="105">
        <f>G16+G19+G22+G24+G27+G32+G30</f>
        <v>28509627.38</v>
      </c>
      <c r="H35" s="105">
        <f>H16+H19+H22+H24+H27+H32+H30</f>
        <v>19064482.38</v>
      </c>
      <c r="I35" s="105">
        <f>I16+I19+I22+I24+I27+I32+I30</f>
        <v>12360016.27</v>
      </c>
      <c r="J35" s="25">
        <f t="shared" si="0"/>
        <v>43.353833093836805</v>
      </c>
      <c r="K35" s="7" t="e">
        <f>K16+K19+#REF!+K22+K24+K27+K32+K30</f>
        <v>#REF!</v>
      </c>
      <c r="L35" s="105">
        <f>L16+L19+L22+L24+L27+L32+L30</f>
        <v>188385.54</v>
      </c>
      <c r="M35" s="105">
        <f>M16+M19+M22+M24+M27+M32+M30</f>
        <v>188385.54</v>
      </c>
      <c r="N35" s="105">
        <f>N16+N19+N22+N24+N27+N32+N30</f>
        <v>0</v>
      </c>
      <c r="O35" s="105">
        <f>O16+O19+O22+O24+O27+O32+O30</f>
        <v>0</v>
      </c>
      <c r="P35" s="25">
        <f t="shared" si="7"/>
        <v>0</v>
      </c>
      <c r="Q35" s="7" t="e">
        <f>Q16+Q19+#REF!+Q22+Q24+Q27+Q32+Q30</f>
        <v>#REF!</v>
      </c>
      <c r="R35" s="100">
        <f t="shared" si="1"/>
        <v>28698012.919999998</v>
      </c>
      <c r="S35" s="100">
        <f t="shared" si="2"/>
        <v>19252867.919999998</v>
      </c>
      <c r="T35" s="103">
        <f t="shared" si="3"/>
        <v>12360016.27</v>
      </c>
      <c r="U35" s="103">
        <f t="shared" si="4"/>
        <v>0</v>
      </c>
      <c r="V35" s="26">
        <f t="shared" si="5"/>
        <v>43.069240732643735</v>
      </c>
    </row>
    <row r="36" spans="3:22" s="17" customFormat="1" ht="45.75" customHeight="1">
      <c r="C36" s="18" t="s">
        <v>92</v>
      </c>
      <c r="D36" s="18"/>
      <c r="E36" s="18"/>
      <c r="F36" s="19" t="s">
        <v>368</v>
      </c>
      <c r="G36" s="100"/>
      <c r="H36" s="100"/>
      <c r="I36" s="100"/>
      <c r="J36" s="25"/>
      <c r="K36" s="1"/>
      <c r="L36" s="100"/>
      <c r="M36" s="100"/>
      <c r="N36" s="100"/>
      <c r="O36" s="114"/>
      <c r="P36" s="25"/>
      <c r="Q36" s="1"/>
      <c r="R36" s="100">
        <f t="shared" si="1"/>
        <v>0</v>
      </c>
      <c r="S36" s="100">
        <f t="shared" si="2"/>
        <v>0</v>
      </c>
      <c r="T36" s="103">
        <f t="shared" si="3"/>
        <v>0</v>
      </c>
      <c r="U36" s="103">
        <f t="shared" si="4"/>
        <v>0</v>
      </c>
      <c r="V36" s="26" t="e">
        <f t="shared" si="5"/>
        <v>#DIV/0!</v>
      </c>
    </row>
    <row r="37" spans="3:22" s="20" customFormat="1" ht="32.25" customHeight="1">
      <c r="C37" s="21" t="s">
        <v>93</v>
      </c>
      <c r="D37" s="21"/>
      <c r="E37" s="21"/>
      <c r="F37" s="22" t="s">
        <v>369</v>
      </c>
      <c r="G37" s="101"/>
      <c r="H37" s="101"/>
      <c r="I37" s="101"/>
      <c r="J37" s="25"/>
      <c r="K37" s="6"/>
      <c r="L37" s="101"/>
      <c r="M37" s="101"/>
      <c r="N37" s="101"/>
      <c r="O37" s="115"/>
      <c r="P37" s="25"/>
      <c r="Q37" s="6"/>
      <c r="R37" s="100">
        <f t="shared" si="1"/>
        <v>0</v>
      </c>
      <c r="S37" s="100">
        <f t="shared" si="2"/>
        <v>0</v>
      </c>
      <c r="T37" s="103">
        <f t="shared" si="3"/>
        <v>0</v>
      </c>
      <c r="U37" s="103">
        <f t="shared" si="4"/>
        <v>0</v>
      </c>
      <c r="V37" s="26" t="e">
        <f t="shared" si="5"/>
        <v>#DIV/0!</v>
      </c>
    </row>
    <row r="38" spans="3:22" s="17" customFormat="1" ht="21.75" customHeight="1">
      <c r="C38" s="18"/>
      <c r="D38" s="18"/>
      <c r="E38" s="18"/>
      <c r="F38" s="28" t="s">
        <v>461</v>
      </c>
      <c r="G38" s="101">
        <f>G50+G55+G76+G46</f>
        <v>55170868</v>
      </c>
      <c r="H38" s="101">
        <f>H50+H55+H76+H46</f>
        <v>32605829</v>
      </c>
      <c r="I38" s="101">
        <f>I50+I55+I76+I46</f>
        <v>32401209.149999995</v>
      </c>
      <c r="J38" s="25">
        <f t="shared" si="0"/>
        <v>58.728837019566186</v>
      </c>
      <c r="K38" s="6">
        <f>K50+K52+K53+K55+K56+K76</f>
        <v>0</v>
      </c>
      <c r="L38" s="101">
        <f>L50+L55+L76+L46</f>
        <v>0</v>
      </c>
      <c r="M38" s="101">
        <f>M50+M55+M76+M46</f>
        <v>0</v>
      </c>
      <c r="N38" s="101">
        <f>N50+N55+N76+N46</f>
        <v>0</v>
      </c>
      <c r="O38" s="101">
        <f>O50+O55+O76+O46</f>
        <v>0</v>
      </c>
      <c r="P38" s="25"/>
      <c r="Q38" s="6">
        <f>Q50+Q52+Q53+Q55+Q56+Q76</f>
        <v>0</v>
      </c>
      <c r="R38" s="100">
        <f t="shared" si="1"/>
        <v>55170868</v>
      </c>
      <c r="S38" s="100">
        <f t="shared" si="2"/>
        <v>32605829</v>
      </c>
      <c r="T38" s="103">
        <f t="shared" si="3"/>
        <v>32401209.149999995</v>
      </c>
      <c r="U38" s="103">
        <f t="shared" si="4"/>
        <v>0</v>
      </c>
      <c r="V38" s="26">
        <f t="shared" si="5"/>
        <v>58.728837019566186</v>
      </c>
    </row>
    <row r="39" spans="1:22" s="17" customFormat="1" ht="48" customHeight="1">
      <c r="A39" s="17">
        <v>2</v>
      </c>
      <c r="B39" s="17">
        <v>7</v>
      </c>
      <c r="C39" s="23" t="s">
        <v>94</v>
      </c>
      <c r="D39" s="23" t="s">
        <v>33</v>
      </c>
      <c r="E39" s="23" t="s">
        <v>30</v>
      </c>
      <c r="F39" s="24" t="s">
        <v>99</v>
      </c>
      <c r="G39" s="100">
        <f>G40+G41</f>
        <v>3329275</v>
      </c>
      <c r="H39" s="100">
        <f aca="true" t="shared" si="8" ref="H39:Q39">H40+H41</f>
        <v>2269352</v>
      </c>
      <c r="I39" s="100">
        <f t="shared" si="8"/>
        <v>1868807.42</v>
      </c>
      <c r="J39" s="25">
        <f t="shared" si="0"/>
        <v>56.132563996665944</v>
      </c>
      <c r="K39" s="100">
        <f t="shared" si="8"/>
        <v>0</v>
      </c>
      <c r="L39" s="100">
        <f t="shared" si="8"/>
        <v>0</v>
      </c>
      <c r="M39" s="100">
        <f t="shared" si="8"/>
        <v>0</v>
      </c>
      <c r="N39" s="100">
        <f t="shared" si="8"/>
        <v>0</v>
      </c>
      <c r="O39" s="100">
        <f t="shared" si="8"/>
        <v>0</v>
      </c>
      <c r="P39" s="25"/>
      <c r="Q39" s="100">
        <f t="shared" si="8"/>
        <v>0</v>
      </c>
      <c r="R39" s="100">
        <f t="shared" si="1"/>
        <v>3329275</v>
      </c>
      <c r="S39" s="100">
        <f t="shared" si="2"/>
        <v>2269352</v>
      </c>
      <c r="T39" s="103">
        <f t="shared" si="3"/>
        <v>1868807.42</v>
      </c>
      <c r="U39" s="103">
        <f t="shared" si="4"/>
        <v>0</v>
      </c>
      <c r="V39" s="26">
        <f t="shared" si="5"/>
        <v>56.132563996665944</v>
      </c>
    </row>
    <row r="40" spans="3:22" s="17" customFormat="1" ht="28.5" customHeight="1">
      <c r="C40" s="23"/>
      <c r="D40" s="23"/>
      <c r="E40" s="23"/>
      <c r="F40" s="31" t="s">
        <v>478</v>
      </c>
      <c r="G40" s="100">
        <v>3324500</v>
      </c>
      <c r="H40" s="100">
        <v>2264577</v>
      </c>
      <c r="I40" s="100">
        <v>1864052.42</v>
      </c>
      <c r="J40" s="25">
        <f t="shared" si="0"/>
        <v>56.07015852007821</v>
      </c>
      <c r="K40" s="1"/>
      <c r="L40" s="100"/>
      <c r="M40" s="100"/>
      <c r="N40" s="100"/>
      <c r="O40" s="114"/>
      <c r="P40" s="25"/>
      <c r="Q40" s="1"/>
      <c r="R40" s="100">
        <f t="shared" si="1"/>
        <v>3324500</v>
      </c>
      <c r="S40" s="100">
        <f t="shared" si="2"/>
        <v>2264577</v>
      </c>
      <c r="T40" s="103">
        <f t="shared" si="3"/>
        <v>1864052.42</v>
      </c>
      <c r="U40" s="103">
        <f t="shared" si="4"/>
        <v>0</v>
      </c>
      <c r="V40" s="26">
        <f t="shared" si="5"/>
        <v>56.07015852007821</v>
      </c>
    </row>
    <row r="41" spans="3:22" s="17" customFormat="1" ht="56.25" customHeight="1">
      <c r="C41" s="23"/>
      <c r="D41" s="23"/>
      <c r="E41" s="23"/>
      <c r="F41" s="28" t="s">
        <v>310</v>
      </c>
      <c r="G41" s="100">
        <v>4775</v>
      </c>
      <c r="H41" s="100">
        <v>4775</v>
      </c>
      <c r="I41" s="100">
        <v>4755</v>
      </c>
      <c r="J41" s="25">
        <f t="shared" si="0"/>
        <v>99.58115183246073</v>
      </c>
      <c r="K41" s="1"/>
      <c r="L41" s="100"/>
      <c r="M41" s="100"/>
      <c r="N41" s="100"/>
      <c r="O41" s="114"/>
      <c r="P41" s="25"/>
      <c r="Q41" s="1"/>
      <c r="R41" s="100">
        <f t="shared" si="1"/>
        <v>4775</v>
      </c>
      <c r="S41" s="100">
        <f t="shared" si="2"/>
        <v>4775</v>
      </c>
      <c r="T41" s="103">
        <f t="shared" si="3"/>
        <v>4755</v>
      </c>
      <c r="U41" s="103">
        <f t="shared" si="4"/>
        <v>0</v>
      </c>
      <c r="V41" s="26">
        <f t="shared" si="5"/>
        <v>99.58115183246073</v>
      </c>
    </row>
    <row r="42" spans="3:22" s="29" customFormat="1" ht="27" customHeight="1">
      <c r="C42" s="18"/>
      <c r="D42" s="18"/>
      <c r="E42" s="18"/>
      <c r="F42" s="38" t="s">
        <v>182</v>
      </c>
      <c r="G42" s="105">
        <f>G43+G49+G60+G64+G67+G72+G75</f>
        <v>193812380.23000002</v>
      </c>
      <c r="H42" s="105">
        <f>H43+H49+H60+H64+H67+H72+H75</f>
        <v>121990050.57</v>
      </c>
      <c r="I42" s="105">
        <f aca="true" t="shared" si="9" ref="I42:Q42">I43+I49+I60+I64+I67+I72+I75</f>
        <v>93781602.20000002</v>
      </c>
      <c r="J42" s="25">
        <f t="shared" si="0"/>
        <v>48.38782852194891</v>
      </c>
      <c r="K42" s="7">
        <f t="shared" si="9"/>
        <v>0</v>
      </c>
      <c r="L42" s="105">
        <f t="shared" si="9"/>
        <v>10827332.58</v>
      </c>
      <c r="M42" s="105">
        <f t="shared" si="9"/>
        <v>10827332.58</v>
      </c>
      <c r="N42" s="105">
        <f t="shared" si="9"/>
        <v>3529790.24</v>
      </c>
      <c r="O42" s="120">
        <f t="shared" si="9"/>
        <v>1568807</v>
      </c>
      <c r="P42" s="25">
        <f>N42/L42*100</f>
        <v>32.60073719837652</v>
      </c>
      <c r="Q42" s="7">
        <f t="shared" si="9"/>
        <v>175900</v>
      </c>
      <c r="R42" s="100">
        <f t="shared" si="1"/>
        <v>204639712.81000003</v>
      </c>
      <c r="S42" s="100">
        <f t="shared" si="2"/>
        <v>132817383.14999999</v>
      </c>
      <c r="T42" s="103">
        <f t="shared" si="3"/>
        <v>97311392.44000001</v>
      </c>
      <c r="U42" s="103">
        <f t="shared" si="4"/>
        <v>1568807</v>
      </c>
      <c r="V42" s="26">
        <f t="shared" si="5"/>
        <v>47.552545448668525</v>
      </c>
    </row>
    <row r="43" spans="3:22" s="17" customFormat="1" ht="27.75" customHeight="1">
      <c r="C43" s="23" t="s">
        <v>115</v>
      </c>
      <c r="D43" s="23" t="s">
        <v>34</v>
      </c>
      <c r="E43" s="23" t="s">
        <v>35</v>
      </c>
      <c r="F43" s="40" t="s">
        <v>116</v>
      </c>
      <c r="G43" s="104">
        <f>SUM(G44:G48)</f>
        <v>66174207</v>
      </c>
      <c r="H43" s="104">
        <f>SUM(H44:H48)</f>
        <v>40755031.5</v>
      </c>
      <c r="I43" s="104">
        <f>SUM(I44:I48)</f>
        <v>28997127.409999996</v>
      </c>
      <c r="J43" s="25">
        <f t="shared" si="0"/>
        <v>43.81938027606435</v>
      </c>
      <c r="K43" s="5">
        <f>SUM(K44:K48)</f>
        <v>0</v>
      </c>
      <c r="L43" s="104">
        <f>SUM(L44:L48)</f>
        <v>4785570.18</v>
      </c>
      <c r="M43" s="104">
        <f>SUM(M44:M48)</f>
        <v>4785570.18</v>
      </c>
      <c r="N43" s="104">
        <f>SUM(N44:N48)</f>
        <v>898382.26</v>
      </c>
      <c r="O43" s="116">
        <f>SUM(O44:O48)</f>
        <v>0</v>
      </c>
      <c r="P43" s="25">
        <f>N43/L43*100</f>
        <v>18.772731904644225</v>
      </c>
      <c r="Q43" s="5">
        <f>SUM(Q44:Q48)</f>
        <v>0</v>
      </c>
      <c r="R43" s="100">
        <f t="shared" si="1"/>
        <v>70959777.18</v>
      </c>
      <c r="S43" s="100">
        <f t="shared" si="2"/>
        <v>45540601.68</v>
      </c>
      <c r="T43" s="103">
        <f t="shared" si="3"/>
        <v>29895509.669999998</v>
      </c>
      <c r="U43" s="103">
        <f t="shared" si="4"/>
        <v>0</v>
      </c>
      <c r="V43" s="26">
        <f t="shared" si="5"/>
        <v>42.13021920033035</v>
      </c>
    </row>
    <row r="44" spans="1:22" s="20" customFormat="1" ht="26.25" customHeight="1">
      <c r="A44" s="20">
        <v>1</v>
      </c>
      <c r="B44" s="20">
        <v>8</v>
      </c>
      <c r="C44" s="27"/>
      <c r="D44" s="27"/>
      <c r="E44" s="27"/>
      <c r="F44" s="28" t="s">
        <v>27</v>
      </c>
      <c r="G44" s="100">
        <v>65943507</v>
      </c>
      <c r="H44" s="107">
        <v>40524331.5</v>
      </c>
      <c r="I44" s="107">
        <v>28804470.209999997</v>
      </c>
      <c r="J44" s="25">
        <f t="shared" si="0"/>
        <v>43.68052522593316</v>
      </c>
      <c r="K44" s="1"/>
      <c r="L44" s="100">
        <v>4785570.18</v>
      </c>
      <c r="M44" s="100">
        <v>4785570.18</v>
      </c>
      <c r="N44" s="104">
        <v>898382.26</v>
      </c>
      <c r="O44" s="115"/>
      <c r="P44" s="25">
        <f>N44/L44*100</f>
        <v>18.772731904644225</v>
      </c>
      <c r="Q44" s="36"/>
      <c r="R44" s="100">
        <f t="shared" si="1"/>
        <v>70729077.18</v>
      </c>
      <c r="S44" s="100">
        <f t="shared" si="2"/>
        <v>45309901.68</v>
      </c>
      <c r="T44" s="103">
        <f t="shared" si="3"/>
        <v>29702852.47</v>
      </c>
      <c r="U44" s="103">
        <f t="shared" si="4"/>
        <v>0</v>
      </c>
      <c r="V44" s="26">
        <f t="shared" si="5"/>
        <v>41.99524955543891</v>
      </c>
    </row>
    <row r="45" spans="3:22" s="20" customFormat="1" ht="46.5" hidden="1">
      <c r="C45" s="27"/>
      <c r="D45" s="27"/>
      <c r="E45" s="27"/>
      <c r="F45" s="28" t="s">
        <v>441</v>
      </c>
      <c r="G45" s="100"/>
      <c r="H45" s="107"/>
      <c r="I45" s="107"/>
      <c r="J45" s="25" t="e">
        <f t="shared" si="0"/>
        <v>#DIV/0!</v>
      </c>
      <c r="K45" s="1"/>
      <c r="L45" s="100"/>
      <c r="M45" s="100"/>
      <c r="N45" s="104"/>
      <c r="O45" s="115">
        <f>N45</f>
        <v>0</v>
      </c>
      <c r="P45" s="25" t="e">
        <f>N45/L45*100</f>
        <v>#DIV/0!</v>
      </c>
      <c r="Q45" s="36"/>
      <c r="R45" s="100">
        <f t="shared" si="1"/>
        <v>0</v>
      </c>
      <c r="S45" s="100">
        <f t="shared" si="2"/>
        <v>0</v>
      </c>
      <c r="T45" s="103">
        <f t="shared" si="3"/>
        <v>0</v>
      </c>
      <c r="U45" s="103">
        <f t="shared" si="4"/>
        <v>0</v>
      </c>
      <c r="V45" s="26" t="e">
        <f t="shared" si="5"/>
        <v>#DIV/0!</v>
      </c>
    </row>
    <row r="46" spans="3:22" s="20" customFormat="1" ht="57.75" customHeight="1">
      <c r="C46" s="27"/>
      <c r="D46" s="27"/>
      <c r="E46" s="27"/>
      <c r="F46" s="28" t="s">
        <v>497</v>
      </c>
      <c r="G46" s="100">
        <v>22170</v>
      </c>
      <c r="H46" s="107">
        <v>22170</v>
      </c>
      <c r="I46" s="107">
        <v>3871.2</v>
      </c>
      <c r="J46" s="25">
        <f t="shared" si="0"/>
        <v>17.46143437077131</v>
      </c>
      <c r="K46" s="1"/>
      <c r="L46" s="100"/>
      <c r="M46" s="100"/>
      <c r="N46" s="104"/>
      <c r="O46" s="115"/>
      <c r="P46" s="25"/>
      <c r="Q46" s="36"/>
      <c r="R46" s="100">
        <f t="shared" si="1"/>
        <v>22170</v>
      </c>
      <c r="S46" s="100">
        <f t="shared" si="2"/>
        <v>22170</v>
      </c>
      <c r="T46" s="103">
        <f t="shared" si="3"/>
        <v>3871.2</v>
      </c>
      <c r="U46" s="103">
        <f t="shared" si="4"/>
        <v>0</v>
      </c>
      <c r="V46" s="26">
        <f t="shared" si="5"/>
        <v>17.46143437077131</v>
      </c>
    </row>
    <row r="47" spans="3:22" s="20" customFormat="1" ht="55.5" customHeight="1">
      <c r="C47" s="27"/>
      <c r="D47" s="27"/>
      <c r="E47" s="27"/>
      <c r="F47" s="28" t="s">
        <v>310</v>
      </c>
      <c r="G47" s="100">
        <v>159000</v>
      </c>
      <c r="H47" s="107">
        <v>159000</v>
      </c>
      <c r="I47" s="107">
        <v>150162</v>
      </c>
      <c r="J47" s="25">
        <f t="shared" si="0"/>
        <v>94.44150943396227</v>
      </c>
      <c r="K47" s="1"/>
      <c r="L47" s="100"/>
      <c r="M47" s="100"/>
      <c r="N47" s="104"/>
      <c r="O47" s="115"/>
      <c r="P47" s="25"/>
      <c r="Q47" s="36"/>
      <c r="R47" s="100">
        <f t="shared" si="1"/>
        <v>159000</v>
      </c>
      <c r="S47" s="100">
        <f t="shared" si="2"/>
        <v>159000</v>
      </c>
      <c r="T47" s="103">
        <f t="shared" si="3"/>
        <v>150162</v>
      </c>
      <c r="U47" s="103">
        <f t="shared" si="4"/>
        <v>0</v>
      </c>
      <c r="V47" s="26">
        <f t="shared" si="5"/>
        <v>94.44150943396227</v>
      </c>
    </row>
    <row r="48" spans="3:22" s="20" customFormat="1" ht="39.75" customHeight="1">
      <c r="C48" s="27"/>
      <c r="D48" s="27"/>
      <c r="E48" s="27"/>
      <c r="F48" s="28" t="s">
        <v>312</v>
      </c>
      <c r="G48" s="100">
        <v>49530</v>
      </c>
      <c r="H48" s="107">
        <v>49530</v>
      </c>
      <c r="I48" s="107">
        <v>38624</v>
      </c>
      <c r="J48" s="25">
        <f t="shared" si="0"/>
        <v>77.98102160306884</v>
      </c>
      <c r="K48" s="1"/>
      <c r="L48" s="100"/>
      <c r="M48" s="100"/>
      <c r="N48" s="104"/>
      <c r="O48" s="115"/>
      <c r="P48" s="25"/>
      <c r="Q48" s="36"/>
      <c r="R48" s="100">
        <f t="shared" si="1"/>
        <v>49530</v>
      </c>
      <c r="S48" s="100">
        <f t="shared" si="2"/>
        <v>49530</v>
      </c>
      <c r="T48" s="103">
        <f t="shared" si="3"/>
        <v>38624</v>
      </c>
      <c r="U48" s="103">
        <f t="shared" si="4"/>
        <v>0</v>
      </c>
      <c r="V48" s="26">
        <f t="shared" si="5"/>
        <v>77.98102160306884</v>
      </c>
    </row>
    <row r="49" spans="1:22" s="17" customFormat="1" ht="78">
      <c r="A49" s="17">
        <v>2</v>
      </c>
      <c r="B49" s="17">
        <v>9</v>
      </c>
      <c r="C49" s="23" t="s">
        <v>117</v>
      </c>
      <c r="D49" s="23" t="s">
        <v>36</v>
      </c>
      <c r="E49" s="23" t="s">
        <v>37</v>
      </c>
      <c r="F49" s="24" t="s">
        <v>370</v>
      </c>
      <c r="G49" s="104">
        <f>SUM(G50:G59)</f>
        <v>105713815.23</v>
      </c>
      <c r="H49" s="104">
        <f>SUM(H50:H59)</f>
        <v>67281650.07</v>
      </c>
      <c r="I49" s="104">
        <f aca="true" t="shared" si="10" ref="I49:Q49">SUM(I50:I59)</f>
        <v>54118904.410000004</v>
      </c>
      <c r="J49" s="25">
        <f t="shared" si="0"/>
        <v>51.193786065004176</v>
      </c>
      <c r="K49" s="5">
        <f t="shared" si="10"/>
        <v>0</v>
      </c>
      <c r="L49" s="104">
        <f>SUM(L50:L59)</f>
        <v>4619967.4</v>
      </c>
      <c r="M49" s="104">
        <f t="shared" si="10"/>
        <v>4619967.4</v>
      </c>
      <c r="N49" s="104">
        <f>SUM(N50:N59)</f>
        <v>1230329.55</v>
      </c>
      <c r="O49" s="116">
        <f t="shared" si="10"/>
        <v>176807</v>
      </c>
      <c r="P49" s="25">
        <f>N49/L49*100</f>
        <v>26.630697653840585</v>
      </c>
      <c r="Q49" s="5">
        <f t="shared" si="10"/>
        <v>175900</v>
      </c>
      <c r="R49" s="100">
        <f t="shared" si="1"/>
        <v>110333782.63000001</v>
      </c>
      <c r="S49" s="100">
        <f t="shared" si="2"/>
        <v>71901617.47</v>
      </c>
      <c r="T49" s="103">
        <f t="shared" si="3"/>
        <v>55349233.96</v>
      </c>
      <c r="U49" s="103">
        <f t="shared" si="4"/>
        <v>176807</v>
      </c>
      <c r="V49" s="26">
        <f t="shared" si="5"/>
        <v>50.16526456417385</v>
      </c>
    </row>
    <row r="50" spans="3:22" s="20" customFormat="1" ht="25.5" customHeight="1">
      <c r="C50" s="27"/>
      <c r="D50" s="27"/>
      <c r="E50" s="27"/>
      <c r="F50" s="31" t="s">
        <v>421</v>
      </c>
      <c r="G50" s="100">
        <v>53880000</v>
      </c>
      <c r="H50" s="100">
        <v>31819400</v>
      </c>
      <c r="I50" s="100">
        <v>31819399.56</v>
      </c>
      <c r="J50" s="25">
        <f t="shared" si="0"/>
        <v>59.05604966592427</v>
      </c>
      <c r="K50" s="6"/>
      <c r="L50" s="100"/>
      <c r="M50" s="101"/>
      <c r="N50" s="109"/>
      <c r="O50" s="119"/>
      <c r="P50" s="25"/>
      <c r="Q50" s="36"/>
      <c r="R50" s="100">
        <f t="shared" si="1"/>
        <v>53880000</v>
      </c>
      <c r="S50" s="100">
        <f t="shared" si="2"/>
        <v>31819400</v>
      </c>
      <c r="T50" s="103">
        <f t="shared" si="3"/>
        <v>31819399.56</v>
      </c>
      <c r="U50" s="103">
        <f t="shared" si="4"/>
        <v>0</v>
      </c>
      <c r="V50" s="26">
        <f t="shared" si="5"/>
        <v>59.05604966592427</v>
      </c>
    </row>
    <row r="51" spans="3:22" s="20" customFormat="1" ht="26.25" customHeight="1">
      <c r="C51" s="27"/>
      <c r="D51" s="27"/>
      <c r="E51" s="27"/>
      <c r="F51" s="31" t="s">
        <v>291</v>
      </c>
      <c r="G51" s="100">
        <v>50679975</v>
      </c>
      <c r="H51" s="100">
        <v>34640678.84</v>
      </c>
      <c r="I51" s="100">
        <v>22152272.36</v>
      </c>
      <c r="J51" s="25">
        <f t="shared" si="0"/>
        <v>43.71010909141135</v>
      </c>
      <c r="K51" s="6"/>
      <c r="L51" s="100">
        <v>4006967.4</v>
      </c>
      <c r="M51" s="100">
        <v>4006967.4</v>
      </c>
      <c r="N51" s="104">
        <v>1081122.55</v>
      </c>
      <c r="O51" s="116">
        <v>27600</v>
      </c>
      <c r="P51" s="25">
        <f>N51/L51*100</f>
        <v>26.98106677883129</v>
      </c>
      <c r="Q51" s="5">
        <v>175900</v>
      </c>
      <c r="R51" s="100">
        <f t="shared" si="1"/>
        <v>54686942.4</v>
      </c>
      <c r="S51" s="100">
        <f t="shared" si="2"/>
        <v>38647646.24</v>
      </c>
      <c r="T51" s="103">
        <f t="shared" si="3"/>
        <v>23233394.91</v>
      </c>
      <c r="U51" s="103">
        <f t="shared" si="4"/>
        <v>27600</v>
      </c>
      <c r="V51" s="26">
        <f t="shared" si="5"/>
        <v>42.484355296484814</v>
      </c>
    </row>
    <row r="52" spans="3:22" s="20" customFormat="1" ht="28.5" customHeight="1" hidden="1">
      <c r="C52" s="27"/>
      <c r="D52" s="27"/>
      <c r="E52" s="27"/>
      <c r="F52" s="133" t="s">
        <v>498</v>
      </c>
      <c r="G52" s="100"/>
      <c r="H52" s="101"/>
      <c r="I52" s="100"/>
      <c r="J52" s="25" t="e">
        <f t="shared" si="0"/>
        <v>#DIV/0!</v>
      </c>
      <c r="K52" s="6"/>
      <c r="L52" s="100"/>
      <c r="M52" s="100"/>
      <c r="N52" s="109"/>
      <c r="O52" s="119"/>
      <c r="P52" s="25" t="e">
        <f>N52/L52*100</f>
        <v>#DIV/0!</v>
      </c>
      <c r="Q52" s="36"/>
      <c r="R52" s="100">
        <f t="shared" si="1"/>
        <v>0</v>
      </c>
      <c r="S52" s="100">
        <f t="shared" si="2"/>
        <v>0</v>
      </c>
      <c r="T52" s="103">
        <f t="shared" si="3"/>
        <v>0</v>
      </c>
      <c r="U52" s="103">
        <f t="shared" si="4"/>
        <v>0</v>
      </c>
      <c r="V52" s="26" t="e">
        <f t="shared" si="5"/>
        <v>#DIV/0!</v>
      </c>
    </row>
    <row r="53" spans="3:22" s="20" customFormat="1" ht="46.5" hidden="1">
      <c r="C53" s="27"/>
      <c r="D53" s="27"/>
      <c r="E53" s="27"/>
      <c r="F53" s="60" t="s">
        <v>442</v>
      </c>
      <c r="G53" s="100"/>
      <c r="H53" s="101"/>
      <c r="I53" s="100"/>
      <c r="J53" s="25" t="e">
        <f t="shared" si="0"/>
        <v>#DIV/0!</v>
      </c>
      <c r="K53" s="6"/>
      <c r="L53" s="101"/>
      <c r="M53" s="101"/>
      <c r="N53" s="109"/>
      <c r="O53" s="119"/>
      <c r="P53" s="25" t="e">
        <f>N53/L53*100</f>
        <v>#DIV/0!</v>
      </c>
      <c r="Q53" s="36"/>
      <c r="R53" s="100">
        <f t="shared" si="1"/>
        <v>0</v>
      </c>
      <c r="S53" s="100">
        <f t="shared" si="2"/>
        <v>0</v>
      </c>
      <c r="T53" s="103">
        <f t="shared" si="3"/>
        <v>0</v>
      </c>
      <c r="U53" s="103">
        <f t="shared" si="4"/>
        <v>0</v>
      </c>
      <c r="V53" s="26" t="e">
        <f t="shared" si="5"/>
        <v>#DIV/0!</v>
      </c>
    </row>
    <row r="54" spans="3:22" s="20" customFormat="1" ht="27" customHeight="1">
      <c r="C54" s="27"/>
      <c r="D54" s="27"/>
      <c r="E54" s="27"/>
      <c r="F54" s="31" t="s">
        <v>479</v>
      </c>
      <c r="G54" s="100">
        <v>314913.23</v>
      </c>
      <c r="H54" s="101">
        <v>314913.23000000004</v>
      </c>
      <c r="I54" s="101"/>
      <c r="J54" s="25">
        <f t="shared" si="0"/>
        <v>0</v>
      </c>
      <c r="K54" s="6"/>
      <c r="L54" s="101">
        <v>600000</v>
      </c>
      <c r="M54" s="101">
        <v>600000</v>
      </c>
      <c r="N54" s="109">
        <v>136208</v>
      </c>
      <c r="O54" s="119">
        <f>N54</f>
        <v>136208</v>
      </c>
      <c r="P54" s="25">
        <f>N54/L54*100</f>
        <v>22.701333333333334</v>
      </c>
      <c r="Q54" s="36"/>
      <c r="R54" s="100">
        <f t="shared" si="1"/>
        <v>914913.23</v>
      </c>
      <c r="S54" s="100">
        <f t="shared" si="2"/>
        <v>914913.23</v>
      </c>
      <c r="T54" s="103">
        <f t="shared" si="3"/>
        <v>136208</v>
      </c>
      <c r="U54" s="103">
        <f t="shared" si="4"/>
        <v>136208</v>
      </c>
      <c r="V54" s="26">
        <f t="shared" si="5"/>
        <v>14.887532012188743</v>
      </c>
    </row>
    <row r="55" spans="3:22" s="20" customFormat="1" ht="54" customHeight="1">
      <c r="C55" s="27"/>
      <c r="D55" s="27"/>
      <c r="E55" s="27"/>
      <c r="F55" s="31" t="s">
        <v>422</v>
      </c>
      <c r="G55" s="100">
        <v>32327</v>
      </c>
      <c r="H55" s="100">
        <v>32327</v>
      </c>
      <c r="I55" s="100">
        <v>5754.49</v>
      </c>
      <c r="J55" s="25">
        <f t="shared" si="0"/>
        <v>17.80087852259721</v>
      </c>
      <c r="K55" s="6"/>
      <c r="L55" s="100"/>
      <c r="M55" s="100"/>
      <c r="N55" s="109"/>
      <c r="O55" s="119">
        <f>N55</f>
        <v>0</v>
      </c>
      <c r="P55" s="25"/>
      <c r="Q55" s="36"/>
      <c r="R55" s="100">
        <f t="shared" si="1"/>
        <v>32327</v>
      </c>
      <c r="S55" s="100">
        <f t="shared" si="2"/>
        <v>32327</v>
      </c>
      <c r="T55" s="103">
        <f t="shared" si="3"/>
        <v>5754.49</v>
      </c>
      <c r="U55" s="103">
        <f t="shared" si="4"/>
        <v>0</v>
      </c>
      <c r="V55" s="26">
        <f t="shared" si="5"/>
        <v>17.80087852259721</v>
      </c>
    </row>
    <row r="56" spans="3:22" s="20" customFormat="1" ht="62.25">
      <c r="C56" s="27"/>
      <c r="D56" s="27"/>
      <c r="E56" s="27"/>
      <c r="F56" s="31" t="s">
        <v>423</v>
      </c>
      <c r="G56" s="100">
        <v>544700</v>
      </c>
      <c r="H56" s="101">
        <v>212431</v>
      </c>
      <c r="I56" s="101"/>
      <c r="J56" s="25">
        <f t="shared" si="0"/>
        <v>0</v>
      </c>
      <c r="K56" s="6"/>
      <c r="L56" s="100">
        <f>N56+Q56</f>
        <v>0</v>
      </c>
      <c r="M56" s="100"/>
      <c r="N56" s="109"/>
      <c r="O56" s="119">
        <f>N56</f>
        <v>0</v>
      </c>
      <c r="P56" s="25"/>
      <c r="Q56" s="36"/>
      <c r="R56" s="100">
        <f t="shared" si="1"/>
        <v>544700</v>
      </c>
      <c r="S56" s="100">
        <f t="shared" si="2"/>
        <v>212431</v>
      </c>
      <c r="T56" s="103">
        <f t="shared" si="3"/>
        <v>0</v>
      </c>
      <c r="U56" s="103">
        <f t="shared" si="4"/>
        <v>0</v>
      </c>
      <c r="V56" s="26">
        <f t="shared" si="5"/>
        <v>0</v>
      </c>
    </row>
    <row r="57" spans="3:22" s="20" customFormat="1" ht="57" customHeight="1">
      <c r="C57" s="27"/>
      <c r="D57" s="27"/>
      <c r="E57" s="27"/>
      <c r="F57" s="28" t="s">
        <v>310</v>
      </c>
      <c r="G57" s="100">
        <v>196900</v>
      </c>
      <c r="H57" s="101">
        <v>196900</v>
      </c>
      <c r="I57" s="101">
        <v>131478</v>
      </c>
      <c r="J57" s="25">
        <f t="shared" si="0"/>
        <v>66.7739969527679</v>
      </c>
      <c r="K57" s="6"/>
      <c r="L57" s="100"/>
      <c r="M57" s="100"/>
      <c r="N57" s="109"/>
      <c r="O57" s="119">
        <f>N57</f>
        <v>0</v>
      </c>
      <c r="P57" s="25"/>
      <c r="Q57" s="36"/>
      <c r="R57" s="100">
        <f t="shared" si="1"/>
        <v>196900</v>
      </c>
      <c r="S57" s="100">
        <f t="shared" si="2"/>
        <v>196900</v>
      </c>
      <c r="T57" s="103">
        <f t="shared" si="3"/>
        <v>131478</v>
      </c>
      <c r="U57" s="103">
        <f t="shared" si="4"/>
        <v>0</v>
      </c>
      <c r="V57" s="26">
        <f t="shared" si="5"/>
        <v>66.7739969527679</v>
      </c>
    </row>
    <row r="58" spans="3:22" s="20" customFormat="1" ht="42.75" customHeight="1">
      <c r="C58" s="27"/>
      <c r="D58" s="27"/>
      <c r="E58" s="27"/>
      <c r="F58" s="31" t="s">
        <v>344</v>
      </c>
      <c r="G58" s="100">
        <v>65000</v>
      </c>
      <c r="H58" s="101">
        <v>65000</v>
      </c>
      <c r="I58" s="101">
        <v>10000</v>
      </c>
      <c r="J58" s="25">
        <f t="shared" si="0"/>
        <v>15.384615384615385</v>
      </c>
      <c r="K58" s="6"/>
      <c r="L58" s="100">
        <v>13000</v>
      </c>
      <c r="M58" s="100">
        <v>13000</v>
      </c>
      <c r="N58" s="104">
        <v>12999</v>
      </c>
      <c r="O58" s="119">
        <f>N58</f>
        <v>12999</v>
      </c>
      <c r="P58" s="25">
        <f>N58/L58*100</f>
        <v>99.99230769230769</v>
      </c>
      <c r="Q58" s="5"/>
      <c r="R58" s="100">
        <f t="shared" si="1"/>
        <v>78000</v>
      </c>
      <c r="S58" s="100">
        <f t="shared" si="2"/>
        <v>78000</v>
      </c>
      <c r="T58" s="103">
        <f t="shared" si="3"/>
        <v>22999</v>
      </c>
      <c r="U58" s="103">
        <f t="shared" si="4"/>
        <v>12999</v>
      </c>
      <c r="V58" s="26">
        <f t="shared" si="5"/>
        <v>29.485897435897435</v>
      </c>
    </row>
    <row r="59" spans="3:22" s="20" customFormat="1" ht="66" customHeight="1" hidden="1">
      <c r="C59" s="27"/>
      <c r="D59" s="27"/>
      <c r="E59" s="27"/>
      <c r="F59" s="31" t="s">
        <v>13</v>
      </c>
      <c r="G59" s="100">
        <f>H59+K59</f>
        <v>0</v>
      </c>
      <c r="H59" s="101"/>
      <c r="I59" s="101"/>
      <c r="J59" s="25" t="e">
        <f t="shared" si="0"/>
        <v>#DIV/0!</v>
      </c>
      <c r="K59" s="6"/>
      <c r="L59" s="100">
        <f>N59+Q59</f>
        <v>0</v>
      </c>
      <c r="M59" s="100"/>
      <c r="N59" s="109"/>
      <c r="O59" s="119"/>
      <c r="P59" s="25" t="e">
        <f>N59/L59*100</f>
        <v>#DIV/0!</v>
      </c>
      <c r="Q59" s="36"/>
      <c r="R59" s="100">
        <f t="shared" si="1"/>
        <v>0</v>
      </c>
      <c r="S59" s="100">
        <f t="shared" si="2"/>
        <v>0</v>
      </c>
      <c r="T59" s="103">
        <f t="shared" si="3"/>
        <v>0</v>
      </c>
      <c r="U59" s="103">
        <f t="shared" si="4"/>
        <v>0</v>
      </c>
      <c r="V59" s="26" t="e">
        <f t="shared" si="5"/>
        <v>#DIV/0!</v>
      </c>
    </row>
    <row r="60" spans="1:22" s="17" customFormat="1" ht="49.5" customHeight="1">
      <c r="A60" s="17">
        <v>3</v>
      </c>
      <c r="B60" s="17">
        <v>10</v>
      </c>
      <c r="C60" s="41" t="s">
        <v>118</v>
      </c>
      <c r="D60" s="41" t="s">
        <v>38</v>
      </c>
      <c r="E60" s="41" t="s">
        <v>39</v>
      </c>
      <c r="F60" s="24" t="s">
        <v>2</v>
      </c>
      <c r="G60" s="100">
        <f>G61+G63+G62</f>
        <v>9830355</v>
      </c>
      <c r="H60" s="100">
        <f>H61+H63+H62</f>
        <v>6065534</v>
      </c>
      <c r="I60" s="100">
        <f>I61+I63+I62</f>
        <v>4770233.37</v>
      </c>
      <c r="J60" s="25">
        <f t="shared" si="0"/>
        <v>48.52554531347037</v>
      </c>
      <c r="K60" s="1">
        <f>K61+K63</f>
        <v>0</v>
      </c>
      <c r="L60" s="100">
        <f>L61+L63+L62</f>
        <v>24915</v>
      </c>
      <c r="M60" s="100">
        <f>M61+M63+M62</f>
        <v>24915</v>
      </c>
      <c r="N60" s="100">
        <f>N61+N63+N62</f>
        <v>4790</v>
      </c>
      <c r="O60" s="114">
        <f>O61+O63+O62</f>
        <v>0</v>
      </c>
      <c r="P60" s="25">
        <f>N60/L60*100</f>
        <v>19.225366245233793</v>
      </c>
      <c r="Q60" s="1">
        <f>Q61+Q63</f>
        <v>0</v>
      </c>
      <c r="R60" s="100">
        <f t="shared" si="1"/>
        <v>9855270</v>
      </c>
      <c r="S60" s="100">
        <f t="shared" si="2"/>
        <v>6090449</v>
      </c>
      <c r="T60" s="103">
        <f t="shared" si="3"/>
        <v>4775023.37</v>
      </c>
      <c r="U60" s="103">
        <f t="shared" si="4"/>
        <v>0</v>
      </c>
      <c r="V60" s="26">
        <f t="shared" si="5"/>
        <v>48.451471852115674</v>
      </c>
    </row>
    <row r="61" spans="3:22" s="17" customFormat="1" ht="27" customHeight="1">
      <c r="C61" s="41"/>
      <c r="D61" s="41"/>
      <c r="E61" s="41"/>
      <c r="F61" s="31" t="s">
        <v>463</v>
      </c>
      <c r="G61" s="100">
        <v>9819355</v>
      </c>
      <c r="H61" s="106">
        <v>6054534</v>
      </c>
      <c r="I61" s="106">
        <v>4759233.37</v>
      </c>
      <c r="J61" s="25">
        <f t="shared" si="0"/>
        <v>48.46788174987054</v>
      </c>
      <c r="K61" s="1"/>
      <c r="L61" s="100">
        <v>24915</v>
      </c>
      <c r="M61" s="104">
        <v>24915</v>
      </c>
      <c r="N61" s="104">
        <v>4790</v>
      </c>
      <c r="O61" s="116"/>
      <c r="P61" s="25">
        <f>N61/L61*100</f>
        <v>19.225366245233793</v>
      </c>
      <c r="Q61" s="5"/>
      <c r="R61" s="100">
        <f t="shared" si="1"/>
        <v>9844270</v>
      </c>
      <c r="S61" s="100">
        <f t="shared" si="2"/>
        <v>6079449</v>
      </c>
      <c r="T61" s="103">
        <f t="shared" si="3"/>
        <v>4764023.37</v>
      </c>
      <c r="U61" s="103">
        <f t="shared" si="4"/>
        <v>0</v>
      </c>
      <c r="V61" s="26">
        <f t="shared" si="5"/>
        <v>48.39387146025048</v>
      </c>
    </row>
    <row r="62" spans="3:22" s="17" customFormat="1" ht="62.25" customHeight="1">
      <c r="C62" s="41"/>
      <c r="D62" s="41"/>
      <c r="E62" s="41"/>
      <c r="F62" s="28" t="s">
        <v>310</v>
      </c>
      <c r="G62" s="100">
        <v>11000</v>
      </c>
      <c r="H62" s="106">
        <v>11000</v>
      </c>
      <c r="I62" s="106">
        <v>11000</v>
      </c>
      <c r="J62" s="25">
        <f t="shared" si="0"/>
        <v>100</v>
      </c>
      <c r="K62" s="1"/>
      <c r="L62" s="100"/>
      <c r="M62" s="104"/>
      <c r="N62" s="104"/>
      <c r="O62" s="116"/>
      <c r="P62" s="25"/>
      <c r="Q62" s="5"/>
      <c r="R62" s="100">
        <f t="shared" si="1"/>
        <v>11000</v>
      </c>
      <c r="S62" s="100">
        <f t="shared" si="2"/>
        <v>11000</v>
      </c>
      <c r="T62" s="103">
        <f t="shared" si="3"/>
        <v>11000</v>
      </c>
      <c r="U62" s="103">
        <f t="shared" si="4"/>
        <v>0</v>
      </c>
      <c r="V62" s="26">
        <f t="shared" si="5"/>
        <v>100</v>
      </c>
    </row>
    <row r="63" spans="3:22" s="17" customFormat="1" ht="36" customHeight="1" hidden="1">
      <c r="C63" s="41"/>
      <c r="D63" s="41"/>
      <c r="E63" s="41"/>
      <c r="F63" s="31" t="s">
        <v>345</v>
      </c>
      <c r="G63" s="100"/>
      <c r="H63" s="106"/>
      <c r="I63" s="106"/>
      <c r="J63" s="25" t="e">
        <f t="shared" si="0"/>
        <v>#DIV/0!</v>
      </c>
      <c r="K63" s="1"/>
      <c r="L63" s="100"/>
      <c r="M63" s="104"/>
      <c r="N63" s="104"/>
      <c r="O63" s="116"/>
      <c r="P63" s="25"/>
      <c r="Q63" s="5"/>
      <c r="R63" s="100">
        <f t="shared" si="1"/>
        <v>0</v>
      </c>
      <c r="S63" s="100">
        <f t="shared" si="2"/>
        <v>0</v>
      </c>
      <c r="T63" s="103">
        <f t="shared" si="3"/>
        <v>0</v>
      </c>
      <c r="U63" s="103">
        <f t="shared" si="4"/>
        <v>0</v>
      </c>
      <c r="V63" s="26" t="e">
        <f t="shared" si="5"/>
        <v>#DIV/0!</v>
      </c>
    </row>
    <row r="64" spans="1:22" s="17" customFormat="1" ht="42.75" customHeight="1">
      <c r="A64" s="17">
        <v>4</v>
      </c>
      <c r="B64" s="17">
        <v>11</v>
      </c>
      <c r="C64" s="23" t="s">
        <v>121</v>
      </c>
      <c r="D64" s="23" t="s">
        <v>120</v>
      </c>
      <c r="E64" s="23" t="s">
        <v>40</v>
      </c>
      <c r="F64" s="24" t="s">
        <v>119</v>
      </c>
      <c r="G64" s="100">
        <f>G65+G66</f>
        <v>1623650</v>
      </c>
      <c r="H64" s="100">
        <f aca="true" t="shared" si="11" ref="H64:Q64">H65+H66</f>
        <v>1054734</v>
      </c>
      <c r="I64" s="100">
        <f t="shared" si="11"/>
        <v>811162.1799999999</v>
      </c>
      <c r="J64" s="25">
        <f t="shared" si="0"/>
        <v>49.95917716256582</v>
      </c>
      <c r="K64" s="100">
        <f t="shared" si="11"/>
        <v>0</v>
      </c>
      <c r="L64" s="100">
        <f t="shared" si="11"/>
        <v>0</v>
      </c>
      <c r="M64" s="100">
        <f t="shared" si="11"/>
        <v>0</v>
      </c>
      <c r="N64" s="100">
        <f t="shared" si="11"/>
        <v>0</v>
      </c>
      <c r="O64" s="100">
        <f t="shared" si="11"/>
        <v>0</v>
      </c>
      <c r="P64" s="25"/>
      <c r="Q64" s="100">
        <f t="shared" si="11"/>
        <v>0</v>
      </c>
      <c r="R64" s="100">
        <f t="shared" si="1"/>
        <v>1623650</v>
      </c>
      <c r="S64" s="100">
        <f t="shared" si="2"/>
        <v>1054734</v>
      </c>
      <c r="T64" s="103">
        <f t="shared" si="3"/>
        <v>811162.1799999999</v>
      </c>
      <c r="U64" s="103">
        <f t="shared" si="4"/>
        <v>0</v>
      </c>
      <c r="V64" s="26">
        <f t="shared" si="5"/>
        <v>49.95917716256582</v>
      </c>
    </row>
    <row r="65" spans="3:22" s="17" customFormat="1" ht="24.75" customHeight="1">
      <c r="C65" s="23"/>
      <c r="D65" s="23"/>
      <c r="E65" s="23"/>
      <c r="F65" s="31" t="s">
        <v>480</v>
      </c>
      <c r="G65" s="100">
        <v>1620340</v>
      </c>
      <c r="H65" s="101">
        <v>1051424</v>
      </c>
      <c r="I65" s="101">
        <v>807857.1799999999</v>
      </c>
      <c r="J65" s="25">
        <f t="shared" si="0"/>
        <v>49.85726329042052</v>
      </c>
      <c r="K65" s="1"/>
      <c r="L65" s="100"/>
      <c r="M65" s="100"/>
      <c r="N65" s="104"/>
      <c r="O65" s="116"/>
      <c r="P65" s="25"/>
      <c r="Q65" s="5"/>
      <c r="R65" s="100">
        <f t="shared" si="1"/>
        <v>1620340</v>
      </c>
      <c r="S65" s="100">
        <f t="shared" si="2"/>
        <v>1051424</v>
      </c>
      <c r="T65" s="103">
        <f t="shared" si="3"/>
        <v>807857.1799999999</v>
      </c>
      <c r="U65" s="103">
        <f t="shared" si="4"/>
        <v>0</v>
      </c>
      <c r="V65" s="26">
        <f t="shared" si="5"/>
        <v>49.85726329042052</v>
      </c>
    </row>
    <row r="66" spans="3:22" s="17" customFormat="1" ht="42.75" customHeight="1">
      <c r="C66" s="23"/>
      <c r="D66" s="23"/>
      <c r="E66" s="23"/>
      <c r="F66" s="31" t="s">
        <v>344</v>
      </c>
      <c r="G66" s="100">
        <v>3310</v>
      </c>
      <c r="H66" s="100">
        <v>3310</v>
      </c>
      <c r="I66" s="100">
        <v>3305</v>
      </c>
      <c r="J66" s="25">
        <f t="shared" si="0"/>
        <v>99.8489425981873</v>
      </c>
      <c r="K66" s="1"/>
      <c r="L66" s="100">
        <f>N66+Q66</f>
        <v>0</v>
      </c>
      <c r="M66" s="100"/>
      <c r="N66" s="104"/>
      <c r="O66" s="116"/>
      <c r="P66" s="25"/>
      <c r="Q66" s="36"/>
      <c r="R66" s="100">
        <f t="shared" si="1"/>
        <v>3310</v>
      </c>
      <c r="S66" s="100">
        <f t="shared" si="2"/>
        <v>3310</v>
      </c>
      <c r="T66" s="103">
        <f t="shared" si="3"/>
        <v>3305</v>
      </c>
      <c r="U66" s="103">
        <f t="shared" si="4"/>
        <v>0</v>
      </c>
      <c r="V66" s="26">
        <f t="shared" si="5"/>
        <v>99.8489425981873</v>
      </c>
    </row>
    <row r="67" spans="3:22" s="17" customFormat="1" ht="42.75" customHeight="1">
      <c r="C67" s="23" t="s">
        <v>229</v>
      </c>
      <c r="D67" s="23" t="s">
        <v>230</v>
      </c>
      <c r="E67" s="23" t="s">
        <v>40</v>
      </c>
      <c r="F67" s="24" t="s">
        <v>371</v>
      </c>
      <c r="G67" s="104">
        <f>SUM(G68:G71)</f>
        <v>8626677</v>
      </c>
      <c r="H67" s="104">
        <f>SUM(H68:H71)</f>
        <v>5736858</v>
      </c>
      <c r="I67" s="104">
        <f>SUM(I68:I71)</f>
        <v>4352572.18</v>
      </c>
      <c r="J67" s="25">
        <f t="shared" si="0"/>
        <v>50.45479481844515</v>
      </c>
      <c r="K67" s="5">
        <f>SUM(K68:K70)</f>
        <v>0</v>
      </c>
      <c r="L67" s="104">
        <f>SUM(L68:L70)</f>
        <v>1396880</v>
      </c>
      <c r="M67" s="104">
        <f>SUM(M68:M70)</f>
        <v>1396880</v>
      </c>
      <c r="N67" s="104">
        <f>SUM(N68:N70)</f>
        <v>1396288.43</v>
      </c>
      <c r="O67" s="116">
        <f>SUM(O68:O70)</f>
        <v>1392000</v>
      </c>
      <c r="P67" s="25">
        <f>N67/L67*100</f>
        <v>99.9576506213848</v>
      </c>
      <c r="Q67" s="5">
        <f>SUM(Q68:Q70)</f>
        <v>0</v>
      </c>
      <c r="R67" s="100">
        <f t="shared" si="1"/>
        <v>10023557</v>
      </c>
      <c r="S67" s="100">
        <f t="shared" si="2"/>
        <v>7133738</v>
      </c>
      <c r="T67" s="103">
        <f t="shared" si="3"/>
        <v>5748860.609999999</v>
      </c>
      <c r="U67" s="103">
        <f t="shared" si="4"/>
        <v>1392000</v>
      </c>
      <c r="V67" s="26">
        <f t="shared" si="5"/>
        <v>57.353498463669126</v>
      </c>
    </row>
    <row r="68" spans="3:22" s="20" customFormat="1" ht="30" customHeight="1">
      <c r="C68" s="27"/>
      <c r="D68" s="27"/>
      <c r="E68" s="27"/>
      <c r="F68" s="31" t="s">
        <v>346</v>
      </c>
      <c r="G68" s="100">
        <v>3132921</v>
      </c>
      <c r="H68" s="106">
        <v>2066789</v>
      </c>
      <c r="I68" s="106">
        <f>1513377.41-51051.36</f>
        <v>1462326.0499999998</v>
      </c>
      <c r="J68" s="25">
        <f t="shared" si="0"/>
        <v>46.67612269827423</v>
      </c>
      <c r="K68" s="1"/>
      <c r="L68" s="100"/>
      <c r="M68" s="101"/>
      <c r="N68" s="109"/>
      <c r="O68" s="119">
        <f>N68</f>
        <v>0</v>
      </c>
      <c r="P68" s="25"/>
      <c r="Q68" s="36"/>
      <c r="R68" s="100">
        <f t="shared" si="1"/>
        <v>3132921</v>
      </c>
      <c r="S68" s="100">
        <f t="shared" si="2"/>
        <v>2066789</v>
      </c>
      <c r="T68" s="103">
        <f t="shared" si="3"/>
        <v>1462326.0499999998</v>
      </c>
      <c r="U68" s="103">
        <f t="shared" si="4"/>
        <v>0</v>
      </c>
      <c r="V68" s="26">
        <f t="shared" si="5"/>
        <v>46.67612269827423</v>
      </c>
    </row>
    <row r="69" spans="1:22" s="20" customFormat="1" ht="21.75" customHeight="1">
      <c r="A69" s="20">
        <v>6</v>
      </c>
      <c r="B69" s="20">
        <v>13</v>
      </c>
      <c r="C69" s="27"/>
      <c r="D69" s="27"/>
      <c r="E69" s="27"/>
      <c r="F69" s="31" t="s">
        <v>347</v>
      </c>
      <c r="G69" s="100">
        <v>2604989</v>
      </c>
      <c r="H69" s="106">
        <v>1795192</v>
      </c>
      <c r="I69" s="106">
        <v>1377956.99</v>
      </c>
      <c r="J69" s="25">
        <f t="shared" si="0"/>
        <v>52.89684486191688</v>
      </c>
      <c r="K69" s="1"/>
      <c r="L69" s="100">
        <v>1392000</v>
      </c>
      <c r="M69" s="101">
        <v>1392000</v>
      </c>
      <c r="N69" s="109">
        <v>1392000</v>
      </c>
      <c r="O69" s="119">
        <f>N69</f>
        <v>1392000</v>
      </c>
      <c r="P69" s="25">
        <f>N69/L69*100</f>
        <v>100</v>
      </c>
      <c r="Q69" s="42"/>
      <c r="R69" s="100">
        <f t="shared" si="1"/>
        <v>3996989</v>
      </c>
      <c r="S69" s="100">
        <f t="shared" si="2"/>
        <v>3187192</v>
      </c>
      <c r="T69" s="103">
        <f t="shared" si="3"/>
        <v>2769956.99</v>
      </c>
      <c r="U69" s="103">
        <f t="shared" si="4"/>
        <v>1392000</v>
      </c>
      <c r="V69" s="26">
        <f t="shared" si="5"/>
        <v>69.30109114636042</v>
      </c>
    </row>
    <row r="70" spans="3:22" s="20" customFormat="1" ht="24" customHeight="1">
      <c r="C70" s="27"/>
      <c r="D70" s="27"/>
      <c r="E70" s="27"/>
      <c r="F70" s="31" t="s">
        <v>263</v>
      </c>
      <c r="G70" s="100">
        <v>2855352</v>
      </c>
      <c r="H70" s="106">
        <v>1841462</v>
      </c>
      <c r="I70" s="106">
        <v>1483097.64</v>
      </c>
      <c r="J70" s="25">
        <f t="shared" si="0"/>
        <v>51.94097400250477</v>
      </c>
      <c r="K70" s="1"/>
      <c r="L70" s="100">
        <v>4880</v>
      </c>
      <c r="M70" s="100">
        <v>4880</v>
      </c>
      <c r="N70" s="104">
        <v>4288.43</v>
      </c>
      <c r="O70" s="119"/>
      <c r="P70" s="25">
        <f>N70/L70*100</f>
        <v>87.87766393442624</v>
      </c>
      <c r="Q70" s="42"/>
      <c r="R70" s="100">
        <f t="shared" si="1"/>
        <v>2860232</v>
      </c>
      <c r="S70" s="100">
        <f t="shared" si="2"/>
        <v>1846342</v>
      </c>
      <c r="T70" s="103">
        <f t="shared" si="3"/>
        <v>1487386.0699999998</v>
      </c>
      <c r="U70" s="103">
        <f t="shared" si="4"/>
        <v>0</v>
      </c>
      <c r="V70" s="26">
        <f t="shared" si="5"/>
        <v>52.0022875766721</v>
      </c>
    </row>
    <row r="71" spans="3:22" s="20" customFormat="1" ht="59.25" customHeight="1">
      <c r="C71" s="27"/>
      <c r="D71" s="27"/>
      <c r="E71" s="27"/>
      <c r="F71" s="28" t="s">
        <v>310</v>
      </c>
      <c r="G71" s="100">
        <v>33415</v>
      </c>
      <c r="H71" s="106">
        <v>33415</v>
      </c>
      <c r="I71" s="106">
        <v>29191.5</v>
      </c>
      <c r="J71" s="25">
        <f t="shared" si="0"/>
        <v>87.36046685620231</v>
      </c>
      <c r="K71" s="1"/>
      <c r="L71" s="100"/>
      <c r="M71" s="100"/>
      <c r="N71" s="104"/>
      <c r="O71" s="119"/>
      <c r="P71" s="25"/>
      <c r="Q71" s="42"/>
      <c r="R71" s="100">
        <f t="shared" si="1"/>
        <v>33415</v>
      </c>
      <c r="S71" s="100">
        <f t="shared" si="2"/>
        <v>33415</v>
      </c>
      <c r="T71" s="103">
        <f t="shared" si="3"/>
        <v>29191.5</v>
      </c>
      <c r="U71" s="103">
        <f t="shared" si="4"/>
        <v>0</v>
      </c>
      <c r="V71" s="26">
        <f t="shared" si="5"/>
        <v>87.36046685620231</v>
      </c>
    </row>
    <row r="72" spans="1:22" s="17" customFormat="1" ht="23.25" customHeight="1">
      <c r="A72" s="17">
        <v>7</v>
      </c>
      <c r="B72" s="17">
        <v>14</v>
      </c>
      <c r="C72" s="23" t="s">
        <v>231</v>
      </c>
      <c r="D72" s="23" t="s">
        <v>232</v>
      </c>
      <c r="E72" s="23" t="s">
        <v>40</v>
      </c>
      <c r="F72" s="24" t="s">
        <v>233</v>
      </c>
      <c r="G72" s="104">
        <f>SUM(G73:G74)</f>
        <v>244760</v>
      </c>
      <c r="H72" s="104">
        <f>SUM(H73:H74)</f>
        <v>156440</v>
      </c>
      <c r="I72" s="104">
        <f>SUM(I73:I74)</f>
        <v>82730</v>
      </c>
      <c r="J72" s="25">
        <f t="shared" si="0"/>
        <v>33.800457591109655</v>
      </c>
      <c r="K72" s="5">
        <f>SUM(K73:K78)</f>
        <v>0</v>
      </c>
      <c r="L72" s="104">
        <f>SUM(L73:L74)</f>
        <v>0</v>
      </c>
      <c r="M72" s="104">
        <f>SUM(M73:M74)</f>
        <v>0</v>
      </c>
      <c r="N72" s="104">
        <f>SUM(N73:N74)</f>
        <v>0</v>
      </c>
      <c r="O72" s="116">
        <f>SUM(O73:O74)</f>
        <v>0</v>
      </c>
      <c r="P72" s="25"/>
      <c r="Q72" s="5">
        <f>SUM(Q73:Q78)</f>
        <v>0</v>
      </c>
      <c r="R72" s="100">
        <f t="shared" si="1"/>
        <v>244760</v>
      </c>
      <c r="S72" s="100">
        <f t="shared" si="2"/>
        <v>156440</v>
      </c>
      <c r="T72" s="103">
        <f t="shared" si="3"/>
        <v>82730</v>
      </c>
      <c r="U72" s="103">
        <f t="shared" si="4"/>
        <v>0</v>
      </c>
      <c r="V72" s="26">
        <f t="shared" si="5"/>
        <v>33.800457591109655</v>
      </c>
    </row>
    <row r="73" spans="3:22" s="20" customFormat="1" ht="36" customHeight="1">
      <c r="C73" s="27"/>
      <c r="D73" s="27"/>
      <c r="E73" s="27"/>
      <c r="F73" s="31" t="s">
        <v>284</v>
      </c>
      <c r="G73" s="100">
        <v>10860</v>
      </c>
      <c r="H73" s="106">
        <v>7240</v>
      </c>
      <c r="I73" s="106">
        <v>5430</v>
      </c>
      <c r="J73" s="25">
        <f t="shared" si="0"/>
        <v>50</v>
      </c>
      <c r="K73" s="8"/>
      <c r="L73" s="100"/>
      <c r="M73" s="101"/>
      <c r="N73" s="121"/>
      <c r="O73" s="122"/>
      <c r="P73" s="25"/>
      <c r="Q73" s="43"/>
      <c r="R73" s="100">
        <f t="shared" si="1"/>
        <v>10860</v>
      </c>
      <c r="S73" s="100">
        <f t="shared" si="2"/>
        <v>7240</v>
      </c>
      <c r="T73" s="103">
        <f t="shared" si="3"/>
        <v>5430</v>
      </c>
      <c r="U73" s="103">
        <f t="shared" si="4"/>
        <v>0</v>
      </c>
      <c r="V73" s="26">
        <f t="shared" si="5"/>
        <v>50</v>
      </c>
    </row>
    <row r="74" spans="3:22" s="20" customFormat="1" ht="36" customHeight="1">
      <c r="C74" s="27"/>
      <c r="D74" s="27"/>
      <c r="E74" s="27"/>
      <c r="F74" s="31" t="s">
        <v>396</v>
      </c>
      <c r="G74" s="100">
        <v>233900</v>
      </c>
      <c r="H74" s="106">
        <v>149200</v>
      </c>
      <c r="I74" s="106">
        <v>77300</v>
      </c>
      <c r="J74" s="25">
        <f t="shared" si="0"/>
        <v>33.04831124412142</v>
      </c>
      <c r="K74" s="8"/>
      <c r="L74" s="100"/>
      <c r="M74" s="101"/>
      <c r="N74" s="121"/>
      <c r="O74" s="122"/>
      <c r="P74" s="25"/>
      <c r="Q74" s="43"/>
      <c r="R74" s="100">
        <f t="shared" si="1"/>
        <v>233900</v>
      </c>
      <c r="S74" s="100">
        <f t="shared" si="2"/>
        <v>149200</v>
      </c>
      <c r="T74" s="103">
        <f t="shared" si="3"/>
        <v>77300</v>
      </c>
      <c r="U74" s="103">
        <f t="shared" si="4"/>
        <v>0</v>
      </c>
      <c r="V74" s="26">
        <f t="shared" si="5"/>
        <v>33.04831124412142</v>
      </c>
    </row>
    <row r="75" spans="3:22" s="20" customFormat="1" ht="36" customHeight="1">
      <c r="C75" s="23" t="s">
        <v>390</v>
      </c>
      <c r="D75" s="23" t="s">
        <v>389</v>
      </c>
      <c r="E75" s="23" t="s">
        <v>40</v>
      </c>
      <c r="F75" s="24" t="s">
        <v>444</v>
      </c>
      <c r="G75" s="106">
        <f>SUM(G76:G78)</f>
        <v>1598916</v>
      </c>
      <c r="H75" s="106">
        <f>SUM(H76:H78)</f>
        <v>939803</v>
      </c>
      <c r="I75" s="106">
        <f>SUM(I76:I78)</f>
        <v>648872.65</v>
      </c>
      <c r="J75" s="25">
        <f t="shared" si="0"/>
        <v>40.582034953681124</v>
      </c>
      <c r="K75" s="8">
        <f>K76</f>
        <v>0</v>
      </c>
      <c r="L75" s="106">
        <f>SUM(L76:L78)</f>
        <v>0</v>
      </c>
      <c r="M75" s="106">
        <f>SUM(M76:M78)</f>
        <v>0</v>
      </c>
      <c r="N75" s="106">
        <f>SUM(N76:N78)</f>
        <v>0</v>
      </c>
      <c r="O75" s="123">
        <f>SUM(O76:O78)</f>
        <v>0</v>
      </c>
      <c r="P75" s="25"/>
      <c r="Q75" s="8">
        <f>Q76</f>
        <v>0</v>
      </c>
      <c r="R75" s="100">
        <f t="shared" si="1"/>
        <v>1598916</v>
      </c>
      <c r="S75" s="100">
        <f t="shared" si="2"/>
        <v>939803</v>
      </c>
      <c r="T75" s="103">
        <f t="shared" si="3"/>
        <v>648872.65</v>
      </c>
      <c r="U75" s="103">
        <f t="shared" si="4"/>
        <v>0</v>
      </c>
      <c r="V75" s="26">
        <f t="shared" si="5"/>
        <v>40.582034953681124</v>
      </c>
    </row>
    <row r="76" spans="3:22" s="20" customFormat="1" ht="36" customHeight="1">
      <c r="C76" s="27"/>
      <c r="D76" s="27"/>
      <c r="E76" s="27"/>
      <c r="F76" s="31" t="s">
        <v>424</v>
      </c>
      <c r="G76" s="100">
        <v>1236371</v>
      </c>
      <c r="H76" s="106">
        <v>731932</v>
      </c>
      <c r="I76" s="106">
        <v>572183.9</v>
      </c>
      <c r="J76" s="25">
        <f t="shared" si="0"/>
        <v>46.279304512965766</v>
      </c>
      <c r="K76" s="8"/>
      <c r="L76" s="100"/>
      <c r="M76" s="101"/>
      <c r="N76" s="121"/>
      <c r="O76" s="122"/>
      <c r="P76" s="25"/>
      <c r="Q76" s="43"/>
      <c r="R76" s="100">
        <f t="shared" si="1"/>
        <v>1236371</v>
      </c>
      <c r="S76" s="100">
        <f t="shared" si="2"/>
        <v>731932</v>
      </c>
      <c r="T76" s="103">
        <f t="shared" si="3"/>
        <v>572183.9</v>
      </c>
      <c r="U76" s="103">
        <f t="shared" si="4"/>
        <v>0</v>
      </c>
      <c r="V76" s="26">
        <f t="shared" si="5"/>
        <v>46.279304512965766</v>
      </c>
    </row>
    <row r="77" spans="3:22" s="20" customFormat="1" ht="36" customHeight="1">
      <c r="C77" s="27"/>
      <c r="D77" s="27"/>
      <c r="E77" s="27"/>
      <c r="F77" s="133" t="s">
        <v>481</v>
      </c>
      <c r="G77" s="100">
        <v>35000</v>
      </c>
      <c r="H77" s="106">
        <v>35000</v>
      </c>
      <c r="I77" s="106">
        <v>20223</v>
      </c>
      <c r="J77" s="25">
        <f t="shared" si="0"/>
        <v>57.78</v>
      </c>
      <c r="K77" s="8"/>
      <c r="L77" s="100"/>
      <c r="M77" s="101"/>
      <c r="N77" s="121"/>
      <c r="O77" s="122"/>
      <c r="P77" s="25"/>
      <c r="Q77" s="43"/>
      <c r="R77" s="100">
        <f t="shared" si="1"/>
        <v>35000</v>
      </c>
      <c r="S77" s="100">
        <f t="shared" si="2"/>
        <v>35000</v>
      </c>
      <c r="T77" s="103">
        <f t="shared" si="3"/>
        <v>20223</v>
      </c>
      <c r="U77" s="103">
        <f t="shared" si="4"/>
        <v>0</v>
      </c>
      <c r="V77" s="26">
        <f t="shared" si="5"/>
        <v>57.78</v>
      </c>
    </row>
    <row r="78" spans="3:22" s="20" customFormat="1" ht="28.5" customHeight="1">
      <c r="C78" s="27"/>
      <c r="D78" s="27"/>
      <c r="E78" s="27"/>
      <c r="F78" s="31" t="s">
        <v>395</v>
      </c>
      <c r="G78" s="100">
        <v>327545</v>
      </c>
      <c r="H78" s="106">
        <v>172871</v>
      </c>
      <c r="I78" s="106">
        <v>56465.74999999996</v>
      </c>
      <c r="J78" s="25">
        <f t="shared" si="0"/>
        <v>17.239081652902644</v>
      </c>
      <c r="K78" s="8"/>
      <c r="L78" s="100"/>
      <c r="M78" s="100"/>
      <c r="N78" s="106"/>
      <c r="O78" s="122"/>
      <c r="P78" s="25"/>
      <c r="Q78" s="43"/>
      <c r="R78" s="100">
        <f t="shared" si="1"/>
        <v>327545</v>
      </c>
      <c r="S78" s="100">
        <f t="shared" si="2"/>
        <v>172871</v>
      </c>
      <c r="T78" s="103">
        <f t="shared" si="3"/>
        <v>56465.74999999996</v>
      </c>
      <c r="U78" s="103">
        <f t="shared" si="4"/>
        <v>0</v>
      </c>
      <c r="V78" s="26">
        <f t="shared" si="5"/>
        <v>17.239081652902644</v>
      </c>
    </row>
    <row r="79" spans="3:22" s="17" customFormat="1" ht="15" hidden="1">
      <c r="C79" s="23" t="s">
        <v>251</v>
      </c>
      <c r="D79" s="23" t="s">
        <v>249</v>
      </c>
      <c r="E79" s="23" t="s">
        <v>53</v>
      </c>
      <c r="F79" s="32" t="s">
        <v>122</v>
      </c>
      <c r="G79" s="100">
        <f>H79+K79</f>
        <v>0</v>
      </c>
      <c r="H79" s="104">
        <f>H80</f>
        <v>0</v>
      </c>
      <c r="I79" s="104">
        <f aca="true" t="shared" si="12" ref="I79:Q79">I80</f>
        <v>0</v>
      </c>
      <c r="J79" s="25" t="e">
        <f t="shared" si="0"/>
        <v>#DIV/0!</v>
      </c>
      <c r="K79" s="5">
        <f t="shared" si="12"/>
        <v>0</v>
      </c>
      <c r="L79" s="100">
        <f>N79+Q79</f>
        <v>0</v>
      </c>
      <c r="M79" s="104">
        <f t="shared" si="12"/>
        <v>0</v>
      </c>
      <c r="N79" s="104">
        <f t="shared" si="12"/>
        <v>0</v>
      </c>
      <c r="O79" s="116">
        <f t="shared" si="12"/>
        <v>0</v>
      </c>
      <c r="P79" s="25" t="e">
        <f>N79/L79*100</f>
        <v>#DIV/0!</v>
      </c>
      <c r="Q79" s="5">
        <f t="shared" si="12"/>
        <v>0</v>
      </c>
      <c r="R79" s="100">
        <f t="shared" si="1"/>
        <v>0</v>
      </c>
      <c r="S79" s="100">
        <f t="shared" si="2"/>
        <v>0</v>
      </c>
      <c r="T79" s="103">
        <f t="shared" si="3"/>
        <v>0</v>
      </c>
      <c r="U79" s="103">
        <f t="shared" si="4"/>
        <v>0</v>
      </c>
      <c r="V79" s="26" t="e">
        <f t="shared" si="5"/>
        <v>#DIV/0!</v>
      </c>
    </row>
    <row r="80" spans="3:22" s="20" customFormat="1" ht="30.75" hidden="1">
      <c r="C80" s="27"/>
      <c r="D80" s="27"/>
      <c r="E80" s="27"/>
      <c r="F80" s="33" t="s">
        <v>372</v>
      </c>
      <c r="G80" s="100">
        <f>H80+K80</f>
        <v>0</v>
      </c>
      <c r="H80" s="100"/>
      <c r="I80" s="100"/>
      <c r="J80" s="25" t="e">
        <f t="shared" si="0"/>
        <v>#DIV/0!</v>
      </c>
      <c r="K80" s="1"/>
      <c r="L80" s="100">
        <f>N80+Q80</f>
        <v>0</v>
      </c>
      <c r="M80" s="101"/>
      <c r="N80" s="117"/>
      <c r="O80" s="115"/>
      <c r="P80" s="25" t="e">
        <f>N80/L80*100</f>
        <v>#DIV/0!</v>
      </c>
      <c r="Q80" s="6"/>
      <c r="R80" s="100">
        <f t="shared" si="1"/>
        <v>0</v>
      </c>
      <c r="S80" s="100">
        <f t="shared" si="2"/>
        <v>0</v>
      </c>
      <c r="T80" s="103">
        <f t="shared" si="3"/>
        <v>0</v>
      </c>
      <c r="U80" s="103">
        <f t="shared" si="4"/>
        <v>0</v>
      </c>
      <c r="V80" s="26" t="e">
        <f t="shared" si="5"/>
        <v>#DIV/0!</v>
      </c>
    </row>
    <row r="81" spans="3:22" s="17" customFormat="1" ht="40.5" customHeight="1">
      <c r="C81" s="23"/>
      <c r="D81" s="23"/>
      <c r="E81" s="23"/>
      <c r="F81" s="45" t="s">
        <v>6</v>
      </c>
      <c r="G81" s="105">
        <f>G39+G43+G49+G60+G64+G67+G72+G79+G75</f>
        <v>197141655.23000002</v>
      </c>
      <c r="H81" s="105">
        <f>H39+H43+H49+H60+H64+H67+H72+H79+H75</f>
        <v>124259402.57</v>
      </c>
      <c r="I81" s="105">
        <f>I39+I43+I49+I60+I64+I67+I72+I79+I75</f>
        <v>95650409.62000003</v>
      </c>
      <c r="J81" s="25">
        <f aca="true" t="shared" si="13" ref="J81:J144">I81/G81*100</f>
        <v>48.51861952178864</v>
      </c>
      <c r="K81" s="7" t="e">
        <f>K39+K43+K49+K60+K64+K67+K72+K79+#REF!+#REF!+#REF!+K75</f>
        <v>#REF!</v>
      </c>
      <c r="L81" s="105">
        <f>L39+L43+L49+L60+L64+L67+L72+L79+L75</f>
        <v>10827332.58</v>
      </c>
      <c r="M81" s="105">
        <f>M39+M43+M49+M60+M64+M67+M72+M79+M75</f>
        <v>10827332.58</v>
      </c>
      <c r="N81" s="105">
        <f>N39+N43+N49+N60+N64+N67+N72+N79+N75</f>
        <v>3529790.24</v>
      </c>
      <c r="O81" s="105">
        <f>O39+O43+O49+O60+O64+O67+O72+O79+O75</f>
        <v>1568807</v>
      </c>
      <c r="P81" s="25">
        <f>N81/L81*100</f>
        <v>32.60073719837652</v>
      </c>
      <c r="Q81" s="7" t="e">
        <f>Q39+Q43+Q49+Q60+Q64+Q67+Q72+Q79+#REF!+#REF!+#REF!+Q75</f>
        <v>#REF!</v>
      </c>
      <c r="R81" s="100">
        <f aca="true" t="shared" si="14" ref="R81:R144">G81+L81</f>
        <v>207968987.81000003</v>
      </c>
      <c r="S81" s="100">
        <f aca="true" t="shared" si="15" ref="S81:S144">H81+M81</f>
        <v>135086735.15</v>
      </c>
      <c r="T81" s="103">
        <f aca="true" t="shared" si="16" ref="T81:T144">I81+N81</f>
        <v>99180199.86000003</v>
      </c>
      <c r="U81" s="103">
        <f aca="true" t="shared" si="17" ref="U81:U144">O81</f>
        <v>1568807</v>
      </c>
      <c r="V81" s="26">
        <f aca="true" t="shared" si="18" ref="V81:V144">T81/R81*100</f>
        <v>47.68989881828478</v>
      </c>
    </row>
    <row r="82" spans="3:46" s="17" customFormat="1" ht="42.75" customHeight="1">
      <c r="C82" s="18" t="s">
        <v>95</v>
      </c>
      <c r="D82" s="18"/>
      <c r="E82" s="18"/>
      <c r="F82" s="19" t="s">
        <v>373</v>
      </c>
      <c r="G82" s="100"/>
      <c r="H82" s="100"/>
      <c r="I82" s="100"/>
      <c r="J82" s="25"/>
      <c r="K82" s="1"/>
      <c r="L82" s="100"/>
      <c r="M82" s="100"/>
      <c r="N82" s="100"/>
      <c r="O82" s="114"/>
      <c r="P82" s="25"/>
      <c r="Q82" s="1"/>
      <c r="R82" s="100">
        <f t="shared" si="14"/>
        <v>0</v>
      </c>
      <c r="S82" s="100">
        <f t="shared" si="15"/>
        <v>0</v>
      </c>
      <c r="T82" s="103">
        <f t="shared" si="16"/>
        <v>0</v>
      </c>
      <c r="U82" s="103">
        <f t="shared" si="17"/>
        <v>0</v>
      </c>
      <c r="V82" s="2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row>
    <row r="83" spans="3:46" s="20" customFormat="1" ht="45" customHeight="1">
      <c r="C83" s="21" t="s">
        <v>96</v>
      </c>
      <c r="D83" s="21"/>
      <c r="E83" s="21"/>
      <c r="F83" s="22" t="s">
        <v>499</v>
      </c>
      <c r="G83" s="101"/>
      <c r="H83" s="101"/>
      <c r="I83" s="101"/>
      <c r="J83" s="25"/>
      <c r="K83" s="6"/>
      <c r="L83" s="101"/>
      <c r="M83" s="101"/>
      <c r="N83" s="101"/>
      <c r="O83" s="115"/>
      <c r="P83" s="25"/>
      <c r="Q83" s="6"/>
      <c r="R83" s="100">
        <f t="shared" si="14"/>
        <v>0</v>
      </c>
      <c r="S83" s="100">
        <f t="shared" si="15"/>
        <v>0</v>
      </c>
      <c r="T83" s="103">
        <f t="shared" si="16"/>
        <v>0</v>
      </c>
      <c r="U83" s="103">
        <f t="shared" si="17"/>
        <v>0</v>
      </c>
      <c r="V83" s="26"/>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row>
    <row r="84" spans="3:46" s="20" customFormat="1" ht="37.5" customHeight="1">
      <c r="C84" s="27"/>
      <c r="D84" s="27"/>
      <c r="E84" s="27"/>
      <c r="F84" s="28" t="s">
        <v>460</v>
      </c>
      <c r="G84" s="101">
        <f>G90+G104+G106+G126+G127+G138+G144+G154</f>
        <v>8987028.129999999</v>
      </c>
      <c r="H84" s="101">
        <f>H90+H104+H106+H126+H127+H138+H144+H154</f>
        <v>8659098.129999999</v>
      </c>
      <c r="I84" s="101">
        <f>I90+I104+I106+I126+I127+I138+I144+I154</f>
        <v>8620331.870000001</v>
      </c>
      <c r="J84" s="25">
        <f t="shared" si="13"/>
        <v>95.91971612088413</v>
      </c>
      <c r="K84" s="6" t="e">
        <f>K90+#REF!+#REF!+#REF!+K104+K106+#REF!+K115+#REF!+#REF!+#REF!+#REF!+#REF!+#REF!++#REF!+#REF!+#REF!+#REF!+#REF!+#REF!+#REF!+#REF!+#REF!+#REF!+#REF!+#REF!+#REF!+K126+#REF!+#REF!+K127+K138+K144+K154</f>
        <v>#REF!</v>
      </c>
      <c r="L84" s="101">
        <f>L90+L104+L106+L126+L127+L138+L144+L154</f>
        <v>0</v>
      </c>
      <c r="M84" s="101">
        <f>M90+M104+M106+M126+M127+M138+M144+M154</f>
        <v>0</v>
      </c>
      <c r="N84" s="101">
        <f>N90+N104+N106+N126+N127+N138+N144+N154</f>
        <v>0</v>
      </c>
      <c r="O84" s="101">
        <f>O90+O104+O106+O126+O127+O138+O144+O154</f>
        <v>0</v>
      </c>
      <c r="P84" s="25"/>
      <c r="Q84" s="6" t="e">
        <f>Q90+#REF!+#REF!+#REF!+Q104+Q106+#REF!+Q115+#REF!+#REF!+#REF!+#REF!+#REF!+#REF!++#REF!+#REF!+#REF!+#REF!+#REF!+#REF!+#REF!+#REF!+#REF!+#REF!+#REF!+#REF!+#REF!+Q126+#REF!+#REF!+Q127+Q138+Q144+Q154</f>
        <v>#REF!</v>
      </c>
      <c r="R84" s="100">
        <f t="shared" si="14"/>
        <v>8987028.129999999</v>
      </c>
      <c r="S84" s="100">
        <f t="shared" si="15"/>
        <v>8659098.129999999</v>
      </c>
      <c r="T84" s="103">
        <f t="shared" si="16"/>
        <v>8620331.870000001</v>
      </c>
      <c r="U84" s="103">
        <f t="shared" si="17"/>
        <v>0</v>
      </c>
      <c r="V84" s="26">
        <f t="shared" si="18"/>
        <v>95.91971612088413</v>
      </c>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row>
    <row r="85" spans="1:22" s="17" customFormat="1" ht="42.75" customHeight="1">
      <c r="A85" s="17">
        <v>3</v>
      </c>
      <c r="B85" s="17">
        <v>18</v>
      </c>
      <c r="C85" s="23" t="s">
        <v>97</v>
      </c>
      <c r="D85" s="23" t="s">
        <v>33</v>
      </c>
      <c r="E85" s="23" t="s">
        <v>30</v>
      </c>
      <c r="F85" s="40" t="s">
        <v>98</v>
      </c>
      <c r="G85" s="100">
        <f>G86+G87</f>
        <v>8711450</v>
      </c>
      <c r="H85" s="100">
        <f>H86+H87</f>
        <v>4608532</v>
      </c>
      <c r="I85" s="100">
        <f>I86+I87</f>
        <v>4386127.11</v>
      </c>
      <c r="J85" s="25">
        <f t="shared" si="13"/>
        <v>50.34899023698696</v>
      </c>
      <c r="K85" s="1"/>
      <c r="L85" s="100">
        <f>L86+L87</f>
        <v>1017.36</v>
      </c>
      <c r="M85" s="100">
        <f>M86+M87</f>
        <v>1017.36</v>
      </c>
      <c r="N85" s="100">
        <f>N86+N87</f>
        <v>0</v>
      </c>
      <c r="O85" s="100">
        <f>O86+O87</f>
        <v>0</v>
      </c>
      <c r="P85" s="25">
        <f>N85/L85*100</f>
        <v>0</v>
      </c>
      <c r="Q85" s="1"/>
      <c r="R85" s="100">
        <f t="shared" si="14"/>
        <v>8712467.36</v>
      </c>
      <c r="S85" s="100">
        <f t="shared" si="15"/>
        <v>4609549.36</v>
      </c>
      <c r="T85" s="103">
        <f t="shared" si="16"/>
        <v>4386127.11</v>
      </c>
      <c r="U85" s="103">
        <f t="shared" si="17"/>
        <v>0</v>
      </c>
      <c r="V85" s="26">
        <f t="shared" si="18"/>
        <v>50.34311095542515</v>
      </c>
    </row>
    <row r="86" spans="3:22" s="17" customFormat="1" ht="24" customHeight="1">
      <c r="C86" s="23"/>
      <c r="D86" s="23"/>
      <c r="E86" s="23"/>
      <c r="F86" s="31" t="s">
        <v>464</v>
      </c>
      <c r="G86" s="100">
        <v>8621300</v>
      </c>
      <c r="H86" s="100">
        <v>4518382</v>
      </c>
      <c r="I86" s="100">
        <v>4363021.11</v>
      </c>
      <c r="J86" s="25">
        <f t="shared" si="13"/>
        <v>50.60746186769977</v>
      </c>
      <c r="K86" s="1"/>
      <c r="L86" s="100">
        <v>1017.36</v>
      </c>
      <c r="M86" s="100">
        <v>1017.36</v>
      </c>
      <c r="N86" s="100"/>
      <c r="O86" s="114"/>
      <c r="P86" s="25">
        <f>N86/L86*100</f>
        <v>0</v>
      </c>
      <c r="Q86" s="1"/>
      <c r="R86" s="100">
        <f t="shared" si="14"/>
        <v>8622317.36</v>
      </c>
      <c r="S86" s="100">
        <f t="shared" si="15"/>
        <v>4519399.36</v>
      </c>
      <c r="T86" s="103">
        <f t="shared" si="16"/>
        <v>4363021.11</v>
      </c>
      <c r="U86" s="103">
        <f t="shared" si="17"/>
        <v>0</v>
      </c>
      <c r="V86" s="26">
        <f t="shared" si="18"/>
        <v>50.60149061829476</v>
      </c>
    </row>
    <row r="87" spans="3:22" s="17" customFormat="1" ht="55.5" customHeight="1">
      <c r="C87" s="23"/>
      <c r="D87" s="23"/>
      <c r="E87" s="23"/>
      <c r="F87" s="28" t="s">
        <v>310</v>
      </c>
      <c r="G87" s="100">
        <v>90150</v>
      </c>
      <c r="H87" s="100">
        <v>90150</v>
      </c>
      <c r="I87" s="100">
        <v>23106</v>
      </c>
      <c r="J87" s="25">
        <f t="shared" si="13"/>
        <v>25.630615640599004</v>
      </c>
      <c r="K87" s="1"/>
      <c r="L87" s="100"/>
      <c r="M87" s="100"/>
      <c r="N87" s="100"/>
      <c r="O87" s="114"/>
      <c r="P87" s="25"/>
      <c r="Q87" s="1"/>
      <c r="R87" s="100">
        <f t="shared" si="14"/>
        <v>90150</v>
      </c>
      <c r="S87" s="100">
        <f t="shared" si="15"/>
        <v>90150</v>
      </c>
      <c r="T87" s="103">
        <f t="shared" si="16"/>
        <v>23106</v>
      </c>
      <c r="U87" s="103">
        <f t="shared" si="17"/>
        <v>0</v>
      </c>
      <c r="V87" s="26">
        <f t="shared" si="18"/>
        <v>25.630615640599004</v>
      </c>
    </row>
    <row r="88" spans="3:22" s="29" customFormat="1" ht="34.5" customHeight="1">
      <c r="C88" s="48"/>
      <c r="D88" s="48"/>
      <c r="E88" s="48"/>
      <c r="F88" s="49" t="s">
        <v>183</v>
      </c>
      <c r="G88" s="105">
        <f>G89+G96+G99+G100+G101+G102+G107+G108</f>
        <v>28636645.73</v>
      </c>
      <c r="H88" s="105">
        <f>H89+H96+H99+H100+H101+H102+H107+H108</f>
        <v>26974935.73</v>
      </c>
      <c r="I88" s="105">
        <f>I89+I96+I99+I100+I101+I102+I107+I108</f>
        <v>23867522.92</v>
      </c>
      <c r="J88" s="25">
        <f t="shared" si="13"/>
        <v>83.34608440190388</v>
      </c>
      <c r="K88" s="7" t="e">
        <f>K89+K96+K99+K100+K101+K102+K107+#REF!+K108+#REF!</f>
        <v>#REF!</v>
      </c>
      <c r="L88" s="105">
        <f>L89+L96+L99+L100+L101+L102+L107+L108</f>
        <v>8015401.96</v>
      </c>
      <c r="M88" s="105">
        <f>M89+M96+M99+M100+M101+M102+M107+M108</f>
        <v>8015401.96</v>
      </c>
      <c r="N88" s="105">
        <f>N89+N96+N99+N100+N101+N102+N107+N108</f>
        <v>6141930.8100000005</v>
      </c>
      <c r="O88" s="105">
        <f>O89+O96+O99+O100+O101+O102+O107+O108</f>
        <v>6141930.8100000005</v>
      </c>
      <c r="P88" s="25">
        <f>N88/L88*100</f>
        <v>76.62661012698607</v>
      </c>
      <c r="Q88" s="7" t="e">
        <f>Q89+Q96+Q99+Q100+Q101+Q102+Q107+#REF!+Q108+#REF!</f>
        <v>#REF!</v>
      </c>
      <c r="R88" s="100">
        <f t="shared" si="14"/>
        <v>36652047.69</v>
      </c>
      <c r="S88" s="100">
        <f t="shared" si="15"/>
        <v>34990337.69</v>
      </c>
      <c r="T88" s="103">
        <f t="shared" si="16"/>
        <v>30009453.730000004</v>
      </c>
      <c r="U88" s="103">
        <f t="shared" si="17"/>
        <v>6141930.8100000005</v>
      </c>
      <c r="V88" s="26">
        <f t="shared" si="18"/>
        <v>81.87660887003501</v>
      </c>
    </row>
    <row r="89" spans="3:22" s="17" customFormat="1" ht="49.5" customHeight="1">
      <c r="C89" s="41" t="s">
        <v>123</v>
      </c>
      <c r="D89" s="41" t="s">
        <v>86</v>
      </c>
      <c r="E89" s="41" t="s">
        <v>87</v>
      </c>
      <c r="F89" s="35" t="s">
        <v>289</v>
      </c>
      <c r="G89" s="104">
        <f>SUM(G90:G95)</f>
        <v>23284968.6</v>
      </c>
      <c r="H89" s="104">
        <f>SUM(H90:H95)</f>
        <v>22737968.6</v>
      </c>
      <c r="I89" s="104">
        <f>SUM(I90:I95)</f>
        <v>20522493.27</v>
      </c>
      <c r="J89" s="25">
        <f t="shared" si="13"/>
        <v>88.13622909502227</v>
      </c>
      <c r="K89" s="5">
        <f>SUM(K90:K95)</f>
        <v>0</v>
      </c>
      <c r="L89" s="104">
        <f>SUM(L90:L95)</f>
        <v>7971401.96</v>
      </c>
      <c r="M89" s="104">
        <f>SUM(M90:M95)</f>
        <v>7971401.96</v>
      </c>
      <c r="N89" s="104">
        <f>SUM(N90:N95)</f>
        <v>6107281.91</v>
      </c>
      <c r="O89" s="104">
        <f>SUM(O90:O95)</f>
        <v>6107281.91</v>
      </c>
      <c r="P89" s="25">
        <f>N89/L89*100</f>
        <v>76.61490338394627</v>
      </c>
      <c r="Q89" s="5">
        <f>SUM(Q90:Q95)</f>
        <v>31600</v>
      </c>
      <c r="R89" s="100">
        <f t="shared" si="14"/>
        <v>31256370.560000002</v>
      </c>
      <c r="S89" s="100">
        <f t="shared" si="15"/>
        <v>30709370.560000002</v>
      </c>
      <c r="T89" s="103">
        <f t="shared" si="16"/>
        <v>26629775.18</v>
      </c>
      <c r="U89" s="103">
        <f t="shared" si="17"/>
        <v>6107281.91</v>
      </c>
      <c r="V89" s="26">
        <f t="shared" si="18"/>
        <v>85.19791230680879</v>
      </c>
    </row>
    <row r="90" spans="3:22" s="20" customFormat="1" ht="25.5" customHeight="1">
      <c r="C90" s="50"/>
      <c r="D90" s="50"/>
      <c r="E90" s="50"/>
      <c r="F90" s="51" t="s">
        <v>425</v>
      </c>
      <c r="G90" s="100">
        <v>7787500</v>
      </c>
      <c r="H90" s="100">
        <v>7787500</v>
      </c>
      <c r="I90" s="100">
        <v>7787500</v>
      </c>
      <c r="J90" s="25">
        <f t="shared" si="13"/>
        <v>100</v>
      </c>
      <c r="K90" s="1"/>
      <c r="L90" s="100"/>
      <c r="M90" s="101"/>
      <c r="N90" s="117"/>
      <c r="O90" s="115"/>
      <c r="P90" s="25"/>
      <c r="Q90" s="6"/>
      <c r="R90" s="100">
        <f t="shared" si="14"/>
        <v>7787500</v>
      </c>
      <c r="S90" s="100">
        <f t="shared" si="15"/>
        <v>7787500</v>
      </c>
      <c r="T90" s="103">
        <f t="shared" si="16"/>
        <v>7787500</v>
      </c>
      <c r="U90" s="103">
        <f t="shared" si="17"/>
        <v>0</v>
      </c>
      <c r="V90" s="26">
        <f t="shared" si="18"/>
        <v>100</v>
      </c>
    </row>
    <row r="91" spans="3:22" s="20" customFormat="1" ht="25.5" customHeight="1">
      <c r="C91" s="50"/>
      <c r="D91" s="50"/>
      <c r="E91" s="50"/>
      <c r="F91" s="134" t="s">
        <v>482</v>
      </c>
      <c r="G91" s="100">
        <v>570000</v>
      </c>
      <c r="H91" s="100">
        <v>570000</v>
      </c>
      <c r="I91" s="100">
        <v>570000</v>
      </c>
      <c r="J91" s="25">
        <f t="shared" si="13"/>
        <v>100</v>
      </c>
      <c r="K91" s="1"/>
      <c r="L91" s="100"/>
      <c r="M91" s="101"/>
      <c r="N91" s="117"/>
      <c r="O91" s="115"/>
      <c r="P91" s="25"/>
      <c r="Q91" s="6"/>
      <c r="R91" s="100">
        <f t="shared" si="14"/>
        <v>570000</v>
      </c>
      <c r="S91" s="100">
        <f t="shared" si="15"/>
        <v>570000</v>
      </c>
      <c r="T91" s="103">
        <f t="shared" si="16"/>
        <v>570000</v>
      </c>
      <c r="U91" s="103">
        <f t="shared" si="17"/>
        <v>0</v>
      </c>
      <c r="V91" s="26">
        <f t="shared" si="18"/>
        <v>100</v>
      </c>
    </row>
    <row r="92" spans="3:22" s="20" customFormat="1" ht="34.5" customHeight="1">
      <c r="C92" s="50"/>
      <c r="D92" s="50"/>
      <c r="E92" s="50"/>
      <c r="F92" s="134" t="s">
        <v>483</v>
      </c>
      <c r="G92" s="100">
        <v>5459.6</v>
      </c>
      <c r="H92" s="100">
        <v>5459.6</v>
      </c>
      <c r="I92" s="100"/>
      <c r="J92" s="25">
        <f t="shared" si="13"/>
        <v>0</v>
      </c>
      <c r="K92" s="1"/>
      <c r="L92" s="100">
        <v>340541.96</v>
      </c>
      <c r="M92" s="101">
        <v>340541.96</v>
      </c>
      <c r="N92" s="117"/>
      <c r="O92" s="115"/>
      <c r="P92" s="25">
        <f>N92/L92*100</f>
        <v>0</v>
      </c>
      <c r="Q92" s="6"/>
      <c r="R92" s="100">
        <f t="shared" si="14"/>
        <v>346001.56</v>
      </c>
      <c r="S92" s="100">
        <f t="shared" si="15"/>
        <v>346001.56</v>
      </c>
      <c r="T92" s="103">
        <f t="shared" si="16"/>
        <v>0</v>
      </c>
      <c r="U92" s="103">
        <f t="shared" si="17"/>
        <v>0</v>
      </c>
      <c r="V92" s="26">
        <f t="shared" si="18"/>
        <v>0</v>
      </c>
    </row>
    <row r="93" spans="3:22" s="20" customFormat="1" ht="43.5" customHeight="1">
      <c r="C93" s="50"/>
      <c r="D93" s="50"/>
      <c r="E93" s="50"/>
      <c r="F93" s="51" t="s">
        <v>447</v>
      </c>
      <c r="G93" s="100">
        <v>14217000</v>
      </c>
      <c r="H93" s="100">
        <v>13670000</v>
      </c>
      <c r="I93" s="100">
        <v>11489344.27</v>
      </c>
      <c r="J93" s="25">
        <f t="shared" si="13"/>
        <v>80.81412583526763</v>
      </c>
      <c r="K93" s="1"/>
      <c r="L93" s="100">
        <v>790900</v>
      </c>
      <c r="M93" s="100">
        <v>790900</v>
      </c>
      <c r="N93" s="100">
        <v>297963.82999999996</v>
      </c>
      <c r="O93" s="114">
        <f>N93</f>
        <v>297963.82999999996</v>
      </c>
      <c r="P93" s="25">
        <f>N93/L93*100</f>
        <v>37.67402073587052</v>
      </c>
      <c r="Q93" s="1">
        <v>31600</v>
      </c>
      <c r="R93" s="100">
        <f t="shared" si="14"/>
        <v>15007900</v>
      </c>
      <c r="S93" s="100">
        <f t="shared" si="15"/>
        <v>14460900</v>
      </c>
      <c r="T93" s="103">
        <f t="shared" si="16"/>
        <v>11787308.1</v>
      </c>
      <c r="U93" s="103">
        <f t="shared" si="17"/>
        <v>297963.82999999996</v>
      </c>
      <c r="V93" s="26">
        <f t="shared" si="18"/>
        <v>78.54068923700184</v>
      </c>
    </row>
    <row r="94" spans="3:22" s="20" customFormat="1" ht="39.75" customHeight="1">
      <c r="C94" s="50"/>
      <c r="D94" s="50"/>
      <c r="E94" s="50"/>
      <c r="F94" s="51" t="s">
        <v>351</v>
      </c>
      <c r="G94" s="100">
        <v>10800</v>
      </c>
      <c r="H94" s="100">
        <v>10800</v>
      </c>
      <c r="I94" s="100">
        <v>10800</v>
      </c>
      <c r="J94" s="25">
        <f t="shared" si="13"/>
        <v>100</v>
      </c>
      <c r="K94" s="1"/>
      <c r="L94" s="100">
        <v>10200</v>
      </c>
      <c r="M94" s="100">
        <v>10200</v>
      </c>
      <c r="N94" s="100">
        <v>10200</v>
      </c>
      <c r="O94" s="114">
        <f>N94</f>
        <v>10200</v>
      </c>
      <c r="P94" s="25">
        <f>N94/L94*100</f>
        <v>100</v>
      </c>
      <c r="Q94" s="6"/>
      <c r="R94" s="100">
        <f t="shared" si="14"/>
        <v>21000</v>
      </c>
      <c r="S94" s="100">
        <f t="shared" si="15"/>
        <v>21000</v>
      </c>
      <c r="T94" s="103">
        <f t="shared" si="16"/>
        <v>21000</v>
      </c>
      <c r="U94" s="103">
        <f t="shared" si="17"/>
        <v>10200</v>
      </c>
      <c r="V94" s="26">
        <f t="shared" si="18"/>
        <v>100</v>
      </c>
    </row>
    <row r="95" spans="3:22" s="20" customFormat="1" ht="54" customHeight="1">
      <c r="C95" s="50"/>
      <c r="D95" s="50"/>
      <c r="E95" s="50"/>
      <c r="F95" s="28" t="s">
        <v>310</v>
      </c>
      <c r="G95" s="100">
        <v>694209</v>
      </c>
      <c r="H95" s="100">
        <v>694209</v>
      </c>
      <c r="I95" s="100">
        <v>664849</v>
      </c>
      <c r="J95" s="25">
        <f t="shared" si="13"/>
        <v>95.77072610697931</v>
      </c>
      <c r="K95" s="1"/>
      <c r="L95" s="100">
        <v>6829760</v>
      </c>
      <c r="M95" s="100">
        <v>6829760</v>
      </c>
      <c r="N95" s="100">
        <v>5799118.08</v>
      </c>
      <c r="O95" s="114">
        <f>N95</f>
        <v>5799118.08</v>
      </c>
      <c r="P95" s="25">
        <f>N95/L95*100</f>
        <v>84.90954411282388</v>
      </c>
      <c r="Q95" s="6"/>
      <c r="R95" s="100">
        <f t="shared" si="14"/>
        <v>7523969</v>
      </c>
      <c r="S95" s="100">
        <f t="shared" si="15"/>
        <v>7523969</v>
      </c>
      <c r="T95" s="103">
        <f t="shared" si="16"/>
        <v>6463967.08</v>
      </c>
      <c r="U95" s="103">
        <f t="shared" si="17"/>
        <v>5799118.08</v>
      </c>
      <c r="V95" s="26">
        <f t="shared" si="18"/>
        <v>85.91166550526724</v>
      </c>
    </row>
    <row r="96" spans="3:22" s="17" customFormat="1" ht="39.75" customHeight="1">
      <c r="C96" s="41" t="s">
        <v>234</v>
      </c>
      <c r="D96" s="41" t="s">
        <v>235</v>
      </c>
      <c r="E96" s="41" t="s">
        <v>236</v>
      </c>
      <c r="F96" s="52" t="s">
        <v>237</v>
      </c>
      <c r="G96" s="104">
        <f>SUM(G97:G98)</f>
        <v>2226149</v>
      </c>
      <c r="H96" s="104">
        <f aca="true" t="shared" si="19" ref="H96:Q96">SUM(H97:H98)</f>
        <v>2226149</v>
      </c>
      <c r="I96" s="104">
        <f t="shared" si="19"/>
        <v>1877100.34</v>
      </c>
      <c r="J96" s="25">
        <f t="shared" si="13"/>
        <v>84.32051673091064</v>
      </c>
      <c r="K96" s="104">
        <f t="shared" si="19"/>
        <v>0</v>
      </c>
      <c r="L96" s="104">
        <f t="shared" si="19"/>
        <v>44000</v>
      </c>
      <c r="M96" s="104">
        <f t="shared" si="19"/>
        <v>44000</v>
      </c>
      <c r="N96" s="104">
        <f t="shared" si="19"/>
        <v>34648.9</v>
      </c>
      <c r="O96" s="104">
        <f t="shared" si="19"/>
        <v>34648.9</v>
      </c>
      <c r="P96" s="25">
        <f>N96/L96*100</f>
        <v>78.7475</v>
      </c>
      <c r="Q96" s="104">
        <f t="shared" si="19"/>
        <v>0</v>
      </c>
      <c r="R96" s="100">
        <f t="shared" si="14"/>
        <v>2270149</v>
      </c>
      <c r="S96" s="100">
        <f t="shared" si="15"/>
        <v>2270149</v>
      </c>
      <c r="T96" s="103">
        <f t="shared" si="16"/>
        <v>1911749.24</v>
      </c>
      <c r="U96" s="103">
        <f t="shared" si="17"/>
        <v>34648.9</v>
      </c>
      <c r="V96" s="26">
        <f t="shared" si="18"/>
        <v>84.21250058916837</v>
      </c>
    </row>
    <row r="97" spans="3:22" s="17" customFormat="1" ht="39.75" customHeight="1">
      <c r="C97" s="41"/>
      <c r="D97" s="41"/>
      <c r="E97" s="41"/>
      <c r="F97" s="52" t="s">
        <v>484</v>
      </c>
      <c r="G97" s="104">
        <v>225000</v>
      </c>
      <c r="H97" s="104">
        <v>225000</v>
      </c>
      <c r="I97" s="104">
        <v>103457.84</v>
      </c>
      <c r="J97" s="25">
        <f t="shared" si="13"/>
        <v>45.98126222222222</v>
      </c>
      <c r="K97" s="5"/>
      <c r="L97" s="104"/>
      <c r="M97" s="104"/>
      <c r="N97" s="104"/>
      <c r="O97" s="116"/>
      <c r="P97" s="25"/>
      <c r="Q97" s="5"/>
      <c r="R97" s="100">
        <f t="shared" si="14"/>
        <v>225000</v>
      </c>
      <c r="S97" s="100">
        <f t="shared" si="15"/>
        <v>225000</v>
      </c>
      <c r="T97" s="103">
        <f t="shared" si="16"/>
        <v>103457.84</v>
      </c>
      <c r="U97" s="103">
        <f t="shared" si="17"/>
        <v>0</v>
      </c>
      <c r="V97" s="26">
        <f t="shared" si="18"/>
        <v>45.98126222222222</v>
      </c>
    </row>
    <row r="98" spans="3:22" s="20" customFormat="1" ht="46.5">
      <c r="C98" s="50"/>
      <c r="D98" s="50"/>
      <c r="E98" s="50"/>
      <c r="F98" s="28" t="s">
        <v>310</v>
      </c>
      <c r="G98" s="100">
        <v>2001149</v>
      </c>
      <c r="H98" s="100">
        <v>2001149</v>
      </c>
      <c r="I98" s="100">
        <v>1773642.5</v>
      </c>
      <c r="J98" s="25">
        <f t="shared" si="13"/>
        <v>88.63120637193931</v>
      </c>
      <c r="K98" s="1"/>
      <c r="L98" s="100">
        <v>44000</v>
      </c>
      <c r="M98" s="100">
        <v>44000</v>
      </c>
      <c r="N98" s="100">
        <v>34648.9</v>
      </c>
      <c r="O98" s="114">
        <f>N98</f>
        <v>34648.9</v>
      </c>
      <c r="P98" s="25">
        <f>N98/L98*100</f>
        <v>78.7475</v>
      </c>
      <c r="Q98" s="1"/>
      <c r="R98" s="100">
        <f t="shared" si="14"/>
        <v>2045149</v>
      </c>
      <c r="S98" s="100">
        <f t="shared" si="15"/>
        <v>2045149</v>
      </c>
      <c r="T98" s="103">
        <f t="shared" si="16"/>
        <v>1808291.4</v>
      </c>
      <c r="U98" s="103">
        <f t="shared" si="17"/>
        <v>34648.9</v>
      </c>
      <c r="V98" s="26">
        <f t="shared" si="18"/>
        <v>88.41856510210258</v>
      </c>
    </row>
    <row r="99" spans="3:22" s="17" customFormat="1" ht="60" customHeight="1">
      <c r="C99" s="53" t="s">
        <v>154</v>
      </c>
      <c r="D99" s="53" t="s">
        <v>124</v>
      </c>
      <c r="E99" s="53" t="s">
        <v>45</v>
      </c>
      <c r="F99" s="40" t="s">
        <v>335</v>
      </c>
      <c r="G99" s="100">
        <v>20500</v>
      </c>
      <c r="H99" s="100"/>
      <c r="I99" s="100"/>
      <c r="J99" s="25">
        <f t="shared" si="13"/>
        <v>0</v>
      </c>
      <c r="K99" s="1"/>
      <c r="L99" s="100"/>
      <c r="M99" s="100"/>
      <c r="N99" s="118"/>
      <c r="O99" s="114"/>
      <c r="P99" s="25"/>
      <c r="Q99" s="1"/>
      <c r="R99" s="100">
        <f t="shared" si="14"/>
        <v>20500</v>
      </c>
      <c r="S99" s="100">
        <f t="shared" si="15"/>
        <v>0</v>
      </c>
      <c r="T99" s="103">
        <f t="shared" si="16"/>
        <v>0</v>
      </c>
      <c r="U99" s="103">
        <f t="shared" si="17"/>
        <v>0</v>
      </c>
      <c r="V99" s="26">
        <f t="shared" si="18"/>
        <v>0</v>
      </c>
    </row>
    <row r="100" spans="3:22" s="17" customFormat="1" ht="58.5" customHeight="1">
      <c r="C100" s="53" t="s">
        <v>155</v>
      </c>
      <c r="D100" s="53" t="s">
        <v>125</v>
      </c>
      <c r="E100" s="53" t="s">
        <v>45</v>
      </c>
      <c r="F100" s="52" t="s">
        <v>426</v>
      </c>
      <c r="G100" s="100">
        <v>62400</v>
      </c>
      <c r="H100" s="100">
        <v>36660</v>
      </c>
      <c r="I100" s="100">
        <v>25176.76</v>
      </c>
      <c r="J100" s="25">
        <f t="shared" si="13"/>
        <v>40.3473717948718</v>
      </c>
      <c r="K100" s="1"/>
      <c r="L100" s="100"/>
      <c r="M100" s="100"/>
      <c r="N100" s="118"/>
      <c r="O100" s="114"/>
      <c r="P100" s="25"/>
      <c r="Q100" s="1"/>
      <c r="R100" s="100">
        <f t="shared" si="14"/>
        <v>62400</v>
      </c>
      <c r="S100" s="100">
        <f t="shared" si="15"/>
        <v>36660</v>
      </c>
      <c r="T100" s="103">
        <f t="shared" si="16"/>
        <v>25176.76</v>
      </c>
      <c r="U100" s="103">
        <f t="shared" si="17"/>
        <v>0</v>
      </c>
      <c r="V100" s="26">
        <f t="shared" si="18"/>
        <v>40.3473717948718</v>
      </c>
    </row>
    <row r="101" spans="3:22" s="17" customFormat="1" ht="63.75" customHeight="1">
      <c r="C101" s="53" t="s">
        <v>156</v>
      </c>
      <c r="D101" s="53" t="s">
        <v>126</v>
      </c>
      <c r="E101" s="53" t="s">
        <v>45</v>
      </c>
      <c r="F101" s="52" t="s">
        <v>336</v>
      </c>
      <c r="G101" s="100">
        <v>39000</v>
      </c>
      <c r="H101" s="100">
        <v>19500</v>
      </c>
      <c r="I101" s="100">
        <v>4870</v>
      </c>
      <c r="J101" s="25">
        <f t="shared" si="13"/>
        <v>12.487179487179487</v>
      </c>
      <c r="K101" s="1"/>
      <c r="L101" s="100"/>
      <c r="M101" s="100"/>
      <c r="N101" s="118"/>
      <c r="O101" s="114"/>
      <c r="P101" s="25"/>
      <c r="Q101" s="1"/>
      <c r="R101" s="100">
        <f t="shared" si="14"/>
        <v>39000</v>
      </c>
      <c r="S101" s="100">
        <f t="shared" si="15"/>
        <v>19500</v>
      </c>
      <c r="T101" s="103">
        <f t="shared" si="16"/>
        <v>4870</v>
      </c>
      <c r="U101" s="103">
        <f t="shared" si="17"/>
        <v>0</v>
      </c>
      <c r="V101" s="26">
        <f t="shared" si="18"/>
        <v>12.487179487179487</v>
      </c>
    </row>
    <row r="102" spans="3:22" s="17" customFormat="1" ht="51" customHeight="1">
      <c r="C102" s="53" t="s">
        <v>157</v>
      </c>
      <c r="D102" s="53" t="s">
        <v>128</v>
      </c>
      <c r="E102" s="53" t="s">
        <v>45</v>
      </c>
      <c r="F102" s="52" t="s">
        <v>127</v>
      </c>
      <c r="G102" s="104">
        <f>SUM(G103:G106)</f>
        <v>1200028.13</v>
      </c>
      <c r="H102" s="104">
        <f>SUM(H103:H106)</f>
        <v>887128.13</v>
      </c>
      <c r="I102" s="104">
        <f>SUM(I103:I106)</f>
        <v>833782.63</v>
      </c>
      <c r="J102" s="25">
        <f t="shared" si="13"/>
        <v>69.48025710030647</v>
      </c>
      <c r="K102" s="5">
        <f>SUM(K103:K106)</f>
        <v>0</v>
      </c>
      <c r="L102" s="104">
        <f>SUM(L103:L106)</f>
        <v>0</v>
      </c>
      <c r="M102" s="104">
        <f>SUM(M103:M106)</f>
        <v>0</v>
      </c>
      <c r="N102" s="104">
        <f>SUM(N103:N106)</f>
        <v>0</v>
      </c>
      <c r="O102" s="116">
        <f>SUM(O103:O106)</f>
        <v>0</v>
      </c>
      <c r="P102" s="25"/>
      <c r="Q102" s="5">
        <f>SUM(Q103:Q106)</f>
        <v>0</v>
      </c>
      <c r="R102" s="100">
        <f t="shared" si="14"/>
        <v>1200028.13</v>
      </c>
      <c r="S102" s="100">
        <f t="shared" si="15"/>
        <v>887128.13</v>
      </c>
      <c r="T102" s="103">
        <f t="shared" si="16"/>
        <v>833782.63</v>
      </c>
      <c r="U102" s="103">
        <f t="shared" si="17"/>
        <v>0</v>
      </c>
      <c r="V102" s="26">
        <f t="shared" si="18"/>
        <v>69.48025710030647</v>
      </c>
    </row>
    <row r="103" spans="3:22" s="17" customFormat="1" ht="41.25" customHeight="1">
      <c r="C103" s="54"/>
      <c r="D103" s="54"/>
      <c r="E103" s="54"/>
      <c r="F103" s="51" t="s">
        <v>388</v>
      </c>
      <c r="G103" s="100">
        <v>150000</v>
      </c>
      <c r="H103" s="100">
        <v>150000</v>
      </c>
      <c r="I103" s="100">
        <v>96654.5</v>
      </c>
      <c r="J103" s="25">
        <f t="shared" si="13"/>
        <v>64.43633333333332</v>
      </c>
      <c r="K103" s="1"/>
      <c r="L103" s="100"/>
      <c r="M103" s="101"/>
      <c r="N103" s="100"/>
      <c r="O103" s="114"/>
      <c r="P103" s="25"/>
      <c r="Q103" s="1"/>
      <c r="R103" s="100">
        <f t="shared" si="14"/>
        <v>150000</v>
      </c>
      <c r="S103" s="100">
        <f t="shared" si="15"/>
        <v>150000</v>
      </c>
      <c r="T103" s="103">
        <f t="shared" si="16"/>
        <v>96654.5</v>
      </c>
      <c r="U103" s="103">
        <f t="shared" si="17"/>
        <v>0</v>
      </c>
      <c r="V103" s="26">
        <f t="shared" si="18"/>
        <v>64.43633333333332</v>
      </c>
    </row>
    <row r="104" spans="3:22" s="17" customFormat="1" ht="39" customHeight="1">
      <c r="C104" s="54"/>
      <c r="D104" s="54"/>
      <c r="E104" s="54"/>
      <c r="F104" s="51" t="s">
        <v>455</v>
      </c>
      <c r="G104" s="100">
        <v>150728.13</v>
      </c>
      <c r="H104" s="100">
        <v>150728.13</v>
      </c>
      <c r="I104" s="100">
        <v>150728.13</v>
      </c>
      <c r="J104" s="25">
        <f t="shared" si="13"/>
        <v>100</v>
      </c>
      <c r="K104" s="1"/>
      <c r="L104" s="100"/>
      <c r="M104" s="101"/>
      <c r="N104" s="118"/>
      <c r="O104" s="114"/>
      <c r="P104" s="25"/>
      <c r="Q104" s="1"/>
      <c r="R104" s="100">
        <f t="shared" si="14"/>
        <v>150728.13</v>
      </c>
      <c r="S104" s="100">
        <f t="shared" si="15"/>
        <v>150728.13</v>
      </c>
      <c r="T104" s="103">
        <f t="shared" si="16"/>
        <v>150728.13</v>
      </c>
      <c r="U104" s="103">
        <f t="shared" si="17"/>
        <v>0</v>
      </c>
      <c r="V104" s="26">
        <f t="shared" si="18"/>
        <v>100</v>
      </c>
    </row>
    <row r="105" spans="3:22" s="17" customFormat="1" ht="39" customHeight="1">
      <c r="C105" s="54"/>
      <c r="D105" s="54"/>
      <c r="E105" s="54"/>
      <c r="F105" s="134" t="s">
        <v>485</v>
      </c>
      <c r="G105" s="100">
        <v>678800</v>
      </c>
      <c r="H105" s="100">
        <v>365900</v>
      </c>
      <c r="I105" s="100">
        <v>365900</v>
      </c>
      <c r="J105" s="25">
        <f t="shared" si="13"/>
        <v>53.90394814378314</v>
      </c>
      <c r="K105" s="1"/>
      <c r="L105" s="100"/>
      <c r="M105" s="101"/>
      <c r="N105" s="118"/>
      <c r="O105" s="114"/>
      <c r="P105" s="25"/>
      <c r="Q105" s="1"/>
      <c r="R105" s="100">
        <f t="shared" si="14"/>
        <v>678800</v>
      </c>
      <c r="S105" s="100">
        <f t="shared" si="15"/>
        <v>365900</v>
      </c>
      <c r="T105" s="103">
        <f t="shared" si="16"/>
        <v>365900</v>
      </c>
      <c r="U105" s="103">
        <f t="shared" si="17"/>
        <v>0</v>
      </c>
      <c r="V105" s="26">
        <f t="shared" si="18"/>
        <v>53.90394814378314</v>
      </c>
    </row>
    <row r="106" spans="3:22" s="17" customFormat="1" ht="78" customHeight="1">
      <c r="C106" s="54"/>
      <c r="D106" s="54"/>
      <c r="E106" s="54"/>
      <c r="F106" s="51" t="s">
        <v>427</v>
      </c>
      <c r="G106" s="100">
        <v>220500</v>
      </c>
      <c r="H106" s="100">
        <v>220500</v>
      </c>
      <c r="I106" s="100">
        <v>220500</v>
      </c>
      <c r="J106" s="25">
        <f t="shared" si="13"/>
        <v>100</v>
      </c>
      <c r="K106" s="1"/>
      <c r="L106" s="100"/>
      <c r="M106" s="101"/>
      <c r="N106" s="118"/>
      <c r="O106" s="114"/>
      <c r="P106" s="25"/>
      <c r="Q106" s="1"/>
      <c r="R106" s="100">
        <f t="shared" si="14"/>
        <v>220500</v>
      </c>
      <c r="S106" s="100">
        <f t="shared" si="15"/>
        <v>220500</v>
      </c>
      <c r="T106" s="103">
        <f t="shared" si="16"/>
        <v>220500</v>
      </c>
      <c r="U106" s="103">
        <f t="shared" si="17"/>
        <v>0</v>
      </c>
      <c r="V106" s="26">
        <f t="shared" si="18"/>
        <v>100</v>
      </c>
    </row>
    <row r="107" spans="3:22" s="17" customFormat="1" ht="57.75" customHeight="1">
      <c r="C107" s="53" t="s">
        <v>228</v>
      </c>
      <c r="D107" s="53" t="s">
        <v>129</v>
      </c>
      <c r="E107" s="53" t="s">
        <v>45</v>
      </c>
      <c r="F107" s="52" t="s">
        <v>337</v>
      </c>
      <c r="G107" s="100">
        <v>414000</v>
      </c>
      <c r="H107" s="100">
        <v>238500</v>
      </c>
      <c r="I107" s="100">
        <v>154000</v>
      </c>
      <c r="J107" s="25">
        <f t="shared" si="13"/>
        <v>37.19806763285024</v>
      </c>
      <c r="K107" s="1"/>
      <c r="L107" s="100"/>
      <c r="M107" s="100"/>
      <c r="N107" s="118"/>
      <c r="O107" s="114"/>
      <c r="P107" s="25"/>
      <c r="Q107" s="1"/>
      <c r="R107" s="100">
        <f t="shared" si="14"/>
        <v>414000</v>
      </c>
      <c r="S107" s="100">
        <f t="shared" si="15"/>
        <v>238500</v>
      </c>
      <c r="T107" s="103">
        <f t="shared" si="16"/>
        <v>154000</v>
      </c>
      <c r="U107" s="103">
        <f t="shared" si="17"/>
        <v>0</v>
      </c>
      <c r="V107" s="26">
        <f t="shared" si="18"/>
        <v>37.19806763285024</v>
      </c>
    </row>
    <row r="108" spans="3:22" s="17" customFormat="1" ht="30.75" customHeight="1">
      <c r="C108" s="53" t="s">
        <v>238</v>
      </c>
      <c r="D108" s="53" t="s">
        <v>280</v>
      </c>
      <c r="E108" s="53" t="s">
        <v>45</v>
      </c>
      <c r="F108" s="52" t="s">
        <v>239</v>
      </c>
      <c r="G108" s="104">
        <f>SUM(G109:G115)</f>
        <v>1389600</v>
      </c>
      <c r="H108" s="104">
        <f>SUM(H109:H115)</f>
        <v>829030</v>
      </c>
      <c r="I108" s="104">
        <f>SUM(I109:I115)</f>
        <v>450099.92000000004</v>
      </c>
      <c r="J108" s="25">
        <f t="shared" si="13"/>
        <v>32.390610247553255</v>
      </c>
      <c r="K108" s="5">
        <f aca="true" t="shared" si="20" ref="K108:Q108">SUM(K109:K115)</f>
        <v>0</v>
      </c>
      <c r="L108" s="104">
        <f>SUM(L109:L115)</f>
        <v>0</v>
      </c>
      <c r="M108" s="104">
        <f t="shared" si="20"/>
        <v>0</v>
      </c>
      <c r="N108" s="104">
        <f t="shared" si="20"/>
        <v>0</v>
      </c>
      <c r="O108" s="116">
        <f t="shared" si="20"/>
        <v>0</v>
      </c>
      <c r="P108" s="25"/>
      <c r="Q108" s="5">
        <f t="shared" si="20"/>
        <v>0</v>
      </c>
      <c r="R108" s="100">
        <f t="shared" si="14"/>
        <v>1389600</v>
      </c>
      <c r="S108" s="100">
        <f t="shared" si="15"/>
        <v>829030</v>
      </c>
      <c r="T108" s="103">
        <f t="shared" si="16"/>
        <v>450099.92000000004</v>
      </c>
      <c r="U108" s="103">
        <f t="shared" si="17"/>
        <v>0</v>
      </c>
      <c r="V108" s="26">
        <f t="shared" si="18"/>
        <v>32.390610247553255</v>
      </c>
    </row>
    <row r="109" spans="3:22" s="17" customFormat="1" ht="56.25" customHeight="1">
      <c r="C109" s="53"/>
      <c r="D109" s="23"/>
      <c r="E109" s="23"/>
      <c r="F109" s="28" t="s">
        <v>338</v>
      </c>
      <c r="G109" s="100">
        <v>152000</v>
      </c>
      <c r="H109" s="100">
        <v>142400</v>
      </c>
      <c r="I109" s="100">
        <v>89943.8</v>
      </c>
      <c r="J109" s="25">
        <f t="shared" si="13"/>
        <v>59.17355263157895</v>
      </c>
      <c r="K109" s="1"/>
      <c r="L109" s="100"/>
      <c r="M109" s="101"/>
      <c r="N109" s="118"/>
      <c r="O109" s="114"/>
      <c r="P109" s="25"/>
      <c r="Q109" s="1"/>
      <c r="R109" s="100">
        <f t="shared" si="14"/>
        <v>152000</v>
      </c>
      <c r="S109" s="100">
        <f t="shared" si="15"/>
        <v>142400</v>
      </c>
      <c r="T109" s="103">
        <f t="shared" si="16"/>
        <v>89943.8</v>
      </c>
      <c r="U109" s="103">
        <f t="shared" si="17"/>
        <v>0</v>
      </c>
      <c r="V109" s="26">
        <f t="shared" si="18"/>
        <v>59.17355263157895</v>
      </c>
    </row>
    <row r="110" spans="3:22" s="17" customFormat="1" ht="53.25" customHeight="1">
      <c r="C110" s="53"/>
      <c r="D110" s="23"/>
      <c r="E110" s="53"/>
      <c r="F110" s="28" t="s">
        <v>339</v>
      </c>
      <c r="G110" s="100">
        <v>66000</v>
      </c>
      <c r="H110" s="100">
        <v>30000</v>
      </c>
      <c r="I110" s="100">
        <v>11590.69</v>
      </c>
      <c r="J110" s="25">
        <f t="shared" si="13"/>
        <v>17.561651515151517</v>
      </c>
      <c r="K110" s="1"/>
      <c r="L110" s="100"/>
      <c r="M110" s="101"/>
      <c r="N110" s="118"/>
      <c r="O110" s="114"/>
      <c r="P110" s="25"/>
      <c r="Q110" s="1"/>
      <c r="R110" s="100">
        <f t="shared" si="14"/>
        <v>66000</v>
      </c>
      <c r="S110" s="100">
        <f t="shared" si="15"/>
        <v>30000</v>
      </c>
      <c r="T110" s="103">
        <f t="shared" si="16"/>
        <v>11590.69</v>
      </c>
      <c r="U110" s="103">
        <f t="shared" si="17"/>
        <v>0</v>
      </c>
      <c r="V110" s="26">
        <f t="shared" si="18"/>
        <v>17.561651515151517</v>
      </c>
    </row>
    <row r="111" spans="3:22" s="17" customFormat="1" ht="51.75" customHeight="1">
      <c r="C111" s="53"/>
      <c r="D111" s="23"/>
      <c r="E111" s="23"/>
      <c r="F111" s="28" t="s">
        <v>340</v>
      </c>
      <c r="G111" s="100">
        <v>668000</v>
      </c>
      <c r="H111" s="100">
        <v>336000</v>
      </c>
      <c r="I111" s="100">
        <v>150689.46</v>
      </c>
      <c r="J111" s="25">
        <f t="shared" si="13"/>
        <v>22.55830239520958</v>
      </c>
      <c r="K111" s="1"/>
      <c r="L111" s="100"/>
      <c r="M111" s="101"/>
      <c r="N111" s="118"/>
      <c r="O111" s="114"/>
      <c r="P111" s="25"/>
      <c r="Q111" s="1"/>
      <c r="R111" s="100">
        <f t="shared" si="14"/>
        <v>668000</v>
      </c>
      <c r="S111" s="100">
        <f t="shared" si="15"/>
        <v>336000</v>
      </c>
      <c r="T111" s="103">
        <f t="shared" si="16"/>
        <v>150689.46</v>
      </c>
      <c r="U111" s="103">
        <f t="shared" si="17"/>
        <v>0</v>
      </c>
      <c r="V111" s="26">
        <f t="shared" si="18"/>
        <v>22.55830239520958</v>
      </c>
    </row>
    <row r="112" spans="3:22" s="17" customFormat="1" ht="51.75" customHeight="1">
      <c r="C112" s="53"/>
      <c r="D112" s="23"/>
      <c r="E112" s="23"/>
      <c r="F112" s="28" t="s">
        <v>362</v>
      </c>
      <c r="G112" s="100">
        <v>95000</v>
      </c>
      <c r="H112" s="100">
        <v>79800</v>
      </c>
      <c r="I112" s="100">
        <v>64598.47</v>
      </c>
      <c r="J112" s="25">
        <f t="shared" si="13"/>
        <v>67.99838947368421</v>
      </c>
      <c r="K112" s="1"/>
      <c r="L112" s="100"/>
      <c r="M112" s="101"/>
      <c r="N112" s="118"/>
      <c r="O112" s="114"/>
      <c r="P112" s="25"/>
      <c r="Q112" s="1"/>
      <c r="R112" s="100">
        <f t="shared" si="14"/>
        <v>95000</v>
      </c>
      <c r="S112" s="100">
        <f t="shared" si="15"/>
        <v>79800</v>
      </c>
      <c r="T112" s="103">
        <f t="shared" si="16"/>
        <v>64598.47</v>
      </c>
      <c r="U112" s="103">
        <f t="shared" si="17"/>
        <v>0</v>
      </c>
      <c r="V112" s="26">
        <f t="shared" si="18"/>
        <v>67.99838947368421</v>
      </c>
    </row>
    <row r="113" spans="3:22" s="17" customFormat="1" ht="55.5" customHeight="1">
      <c r="C113" s="53"/>
      <c r="D113" s="23"/>
      <c r="E113" s="53"/>
      <c r="F113" s="28" t="s">
        <v>341</v>
      </c>
      <c r="G113" s="100">
        <v>138600</v>
      </c>
      <c r="H113" s="100">
        <v>87630</v>
      </c>
      <c r="I113" s="100">
        <v>29277.5</v>
      </c>
      <c r="J113" s="25">
        <f t="shared" si="13"/>
        <v>21.123737373737374</v>
      </c>
      <c r="K113" s="1"/>
      <c r="L113" s="100"/>
      <c r="M113" s="101"/>
      <c r="N113" s="118"/>
      <c r="O113" s="114"/>
      <c r="P113" s="25"/>
      <c r="Q113" s="1"/>
      <c r="R113" s="100">
        <f t="shared" si="14"/>
        <v>138600</v>
      </c>
      <c r="S113" s="100">
        <f t="shared" si="15"/>
        <v>87630</v>
      </c>
      <c r="T113" s="103">
        <f t="shared" si="16"/>
        <v>29277.5</v>
      </c>
      <c r="U113" s="103">
        <f t="shared" si="17"/>
        <v>0</v>
      </c>
      <c r="V113" s="26">
        <f t="shared" si="18"/>
        <v>21.123737373737374</v>
      </c>
    </row>
    <row r="114" spans="3:22" s="17" customFormat="1" ht="42" customHeight="1">
      <c r="C114" s="53"/>
      <c r="D114" s="23"/>
      <c r="E114" s="53"/>
      <c r="F114" s="28" t="s">
        <v>486</v>
      </c>
      <c r="G114" s="100">
        <v>6000</v>
      </c>
      <c r="H114" s="100">
        <v>6000</v>
      </c>
      <c r="I114" s="100"/>
      <c r="J114" s="25">
        <f t="shared" si="13"/>
        <v>0</v>
      </c>
      <c r="K114" s="1"/>
      <c r="L114" s="100"/>
      <c r="M114" s="101"/>
      <c r="N114" s="118"/>
      <c r="O114" s="114"/>
      <c r="P114" s="25"/>
      <c r="Q114" s="1"/>
      <c r="R114" s="100">
        <f t="shared" si="14"/>
        <v>6000</v>
      </c>
      <c r="S114" s="100">
        <f t="shared" si="15"/>
        <v>6000</v>
      </c>
      <c r="T114" s="103">
        <f t="shared" si="16"/>
        <v>0</v>
      </c>
      <c r="U114" s="103">
        <f t="shared" si="17"/>
        <v>0</v>
      </c>
      <c r="V114" s="26">
        <f t="shared" si="18"/>
        <v>0</v>
      </c>
    </row>
    <row r="115" spans="3:22" s="17" customFormat="1" ht="57" customHeight="1">
      <c r="C115" s="53"/>
      <c r="D115" s="23"/>
      <c r="E115" s="53"/>
      <c r="F115" s="28" t="s">
        <v>489</v>
      </c>
      <c r="G115" s="100">
        <v>264000</v>
      </c>
      <c r="H115" s="100">
        <v>147200</v>
      </c>
      <c r="I115" s="100">
        <v>104000</v>
      </c>
      <c r="J115" s="25">
        <f t="shared" si="13"/>
        <v>39.39393939393939</v>
      </c>
      <c r="K115" s="1"/>
      <c r="L115" s="100"/>
      <c r="M115" s="101"/>
      <c r="N115" s="118"/>
      <c r="O115" s="114"/>
      <c r="P115" s="25"/>
      <c r="Q115" s="1"/>
      <c r="R115" s="100">
        <f t="shared" si="14"/>
        <v>264000</v>
      </c>
      <c r="S115" s="100">
        <f t="shared" si="15"/>
        <v>147200</v>
      </c>
      <c r="T115" s="103">
        <f t="shared" si="16"/>
        <v>104000</v>
      </c>
      <c r="U115" s="103">
        <f t="shared" si="17"/>
        <v>0</v>
      </c>
      <c r="V115" s="26">
        <f t="shared" si="18"/>
        <v>39.39393939393939</v>
      </c>
    </row>
    <row r="116" spans="3:22" s="29" customFormat="1" ht="29.25" customHeight="1">
      <c r="C116" s="55"/>
      <c r="D116" s="18"/>
      <c r="E116" s="55"/>
      <c r="F116" s="19" t="s">
        <v>185</v>
      </c>
      <c r="G116" s="105">
        <f>G117+G120+G122+G124+G126+G127+G128+G132+G136+G138+G140+G143+G149+G158+G153</f>
        <v>17900290</v>
      </c>
      <c r="H116" s="105">
        <f>H117+H120+H122+H124+H126+H127+H128+H132+H136+H138+H140+H143+H149+H158+H153</f>
        <v>9058913</v>
      </c>
      <c r="I116" s="105">
        <f>I117+I120+I122+I124+I126+I127+I128+I132+I136+I138+I140+I143+I149+I158+I153</f>
        <v>6776682.67</v>
      </c>
      <c r="J116" s="25">
        <f t="shared" si="13"/>
        <v>37.85794906116046</v>
      </c>
      <c r="K116" s="7" t="e">
        <f>#REF!+#REF!+#REF!+#REF!+K117+K120+K122+K124+#REF!+#REF!+#REF!+#REF!+#REF!+#REF!+#REF!+K126+#REF!+#REF!+#REF!+#REF!+#REF!+#REF!+K127+K128+K132+#REF!+K136+K138+K140+K143+K149+K158+#REF!+K153+#REF!+#REF!</f>
        <v>#REF!</v>
      </c>
      <c r="L116" s="105">
        <f>L117+L120+L122+L124+L126+L127+L128+L132+L136+L138+L140+L143+L149+L158+L153</f>
        <v>1113640.74</v>
      </c>
      <c r="M116" s="105">
        <f>M117+M120+M122+M124+M126+M127+M128+M132+M136+M138+M140+M143+M149+M158+M153</f>
        <v>1113640.74</v>
      </c>
      <c r="N116" s="105">
        <f>N117+N120+N122+N124+N126+N127+N128+N132+N136+N138+N140+N143+N149+N158+N153</f>
        <v>144517.62</v>
      </c>
      <c r="O116" s="105">
        <f>O117+O120+O122+O124+O126+O127+O128+O132+O136+O138+O140+O143+O149+O158+O153</f>
        <v>0</v>
      </c>
      <c r="P116" s="25">
        <f>N116/L116*100</f>
        <v>12.977041411038895</v>
      </c>
      <c r="Q116" s="7" t="e">
        <f>#REF!+#REF!+#REF!+#REF!+Q117+Q120+Q122+Q124+#REF!+#REF!+#REF!+#REF!+#REF!+#REF!+#REF!+Q126+#REF!+#REF!+#REF!+#REF!+#REF!+#REF!+Q127+Q128+Q132+#REF!+Q136+Q138+Q140+Q143+Q149+Q158+#REF!+Q153+#REF!+#REF!</f>
        <v>#REF!</v>
      </c>
      <c r="R116" s="100">
        <f t="shared" si="14"/>
        <v>19013930.74</v>
      </c>
      <c r="S116" s="100">
        <f t="shared" si="15"/>
        <v>10172553.74</v>
      </c>
      <c r="T116" s="103">
        <f t="shared" si="16"/>
        <v>6921200.29</v>
      </c>
      <c r="U116" s="103">
        <f t="shared" si="17"/>
        <v>0</v>
      </c>
      <c r="V116" s="26">
        <f t="shared" si="18"/>
        <v>36.400681082947926</v>
      </c>
    </row>
    <row r="117" spans="3:22" s="56" customFormat="1" ht="40.5" customHeight="1">
      <c r="C117" s="23" t="s">
        <v>132</v>
      </c>
      <c r="D117" s="23" t="s">
        <v>85</v>
      </c>
      <c r="E117" s="23" t="s">
        <v>46</v>
      </c>
      <c r="F117" s="40" t="s">
        <v>130</v>
      </c>
      <c r="G117" s="104">
        <f>G118+G119</f>
        <v>30000</v>
      </c>
      <c r="H117" s="104">
        <f>H118+H119</f>
        <v>13800</v>
      </c>
      <c r="I117" s="104">
        <f>I118+I119</f>
        <v>4012.91</v>
      </c>
      <c r="J117" s="25">
        <f t="shared" si="13"/>
        <v>13.376366666666668</v>
      </c>
      <c r="K117" s="5">
        <f aca="true" t="shared" si="21" ref="K117:Q117">K118</f>
        <v>0</v>
      </c>
      <c r="L117" s="104">
        <f t="shared" si="21"/>
        <v>0</v>
      </c>
      <c r="M117" s="104">
        <f t="shared" si="21"/>
        <v>0</v>
      </c>
      <c r="N117" s="104">
        <f t="shared" si="21"/>
        <v>0</v>
      </c>
      <c r="O117" s="116">
        <f t="shared" si="21"/>
        <v>0</v>
      </c>
      <c r="P117" s="25"/>
      <c r="Q117" s="5">
        <f t="shared" si="21"/>
        <v>0</v>
      </c>
      <c r="R117" s="100">
        <f t="shared" si="14"/>
        <v>30000</v>
      </c>
      <c r="S117" s="100">
        <f t="shared" si="15"/>
        <v>13800</v>
      </c>
      <c r="T117" s="103">
        <f t="shared" si="16"/>
        <v>4012.91</v>
      </c>
      <c r="U117" s="103">
        <f t="shared" si="17"/>
        <v>0</v>
      </c>
      <c r="V117" s="26">
        <f t="shared" si="18"/>
        <v>13.376366666666668</v>
      </c>
    </row>
    <row r="118" spans="3:22" s="56" customFormat="1" ht="26.25" customHeight="1">
      <c r="C118" s="23"/>
      <c r="D118" s="23"/>
      <c r="E118" s="23"/>
      <c r="F118" s="31" t="s">
        <v>292</v>
      </c>
      <c r="G118" s="100">
        <v>20000</v>
      </c>
      <c r="H118" s="100">
        <v>9800</v>
      </c>
      <c r="I118" s="100">
        <v>4012.91</v>
      </c>
      <c r="J118" s="25">
        <f t="shared" si="13"/>
        <v>20.06455</v>
      </c>
      <c r="K118" s="6"/>
      <c r="L118" s="100"/>
      <c r="M118" s="117"/>
      <c r="N118" s="117"/>
      <c r="O118" s="115"/>
      <c r="P118" s="25"/>
      <c r="Q118" s="6"/>
      <c r="R118" s="100">
        <f t="shared" si="14"/>
        <v>20000</v>
      </c>
      <c r="S118" s="100">
        <f t="shared" si="15"/>
        <v>9800</v>
      </c>
      <c r="T118" s="103">
        <f t="shared" si="16"/>
        <v>4012.91</v>
      </c>
      <c r="U118" s="103">
        <f t="shared" si="17"/>
        <v>0</v>
      </c>
      <c r="V118" s="26">
        <f t="shared" si="18"/>
        <v>20.06455</v>
      </c>
    </row>
    <row r="119" spans="3:22" s="56" customFormat="1" ht="42" customHeight="1">
      <c r="C119" s="23"/>
      <c r="D119" s="23"/>
      <c r="E119" s="23"/>
      <c r="F119" s="31" t="s">
        <v>69</v>
      </c>
      <c r="G119" s="100">
        <v>10000</v>
      </c>
      <c r="H119" s="100">
        <v>4000</v>
      </c>
      <c r="I119" s="100"/>
      <c r="J119" s="25">
        <f t="shared" si="13"/>
        <v>0</v>
      </c>
      <c r="K119" s="6"/>
      <c r="L119" s="100"/>
      <c r="M119" s="117"/>
      <c r="N119" s="117"/>
      <c r="O119" s="115"/>
      <c r="P119" s="25"/>
      <c r="Q119" s="6"/>
      <c r="R119" s="100">
        <f t="shared" si="14"/>
        <v>10000</v>
      </c>
      <c r="S119" s="100">
        <f t="shared" si="15"/>
        <v>4000</v>
      </c>
      <c r="T119" s="103">
        <f t="shared" si="16"/>
        <v>0</v>
      </c>
      <c r="U119" s="103">
        <f t="shared" si="17"/>
        <v>0</v>
      </c>
      <c r="V119" s="26">
        <f t="shared" si="18"/>
        <v>0</v>
      </c>
    </row>
    <row r="120" spans="3:22" s="56" customFormat="1" ht="42.75" customHeight="1">
      <c r="C120" s="23" t="s">
        <v>133</v>
      </c>
      <c r="D120" s="23" t="s">
        <v>134</v>
      </c>
      <c r="E120" s="23" t="s">
        <v>42</v>
      </c>
      <c r="F120" s="40" t="s">
        <v>131</v>
      </c>
      <c r="G120" s="104">
        <f>G121</f>
        <v>200000</v>
      </c>
      <c r="H120" s="104">
        <f>H121</f>
        <v>100040</v>
      </c>
      <c r="I120" s="104">
        <f>I121</f>
        <v>61272.78</v>
      </c>
      <c r="J120" s="25">
        <f t="shared" si="13"/>
        <v>30.636389999999995</v>
      </c>
      <c r="K120" s="5">
        <f aca="true" t="shared" si="22" ref="K120:Q120">K121</f>
        <v>0</v>
      </c>
      <c r="L120" s="104">
        <f t="shared" si="22"/>
        <v>0</v>
      </c>
      <c r="M120" s="104">
        <f t="shared" si="22"/>
        <v>0</v>
      </c>
      <c r="N120" s="104">
        <f t="shared" si="22"/>
        <v>0</v>
      </c>
      <c r="O120" s="116">
        <f t="shared" si="22"/>
        <v>0</v>
      </c>
      <c r="P120" s="25"/>
      <c r="Q120" s="5">
        <f t="shared" si="22"/>
        <v>0</v>
      </c>
      <c r="R120" s="100">
        <f t="shared" si="14"/>
        <v>200000</v>
      </c>
      <c r="S120" s="100">
        <f t="shared" si="15"/>
        <v>100040</v>
      </c>
      <c r="T120" s="103">
        <f t="shared" si="16"/>
        <v>61272.78</v>
      </c>
      <c r="U120" s="103">
        <f t="shared" si="17"/>
        <v>0</v>
      </c>
      <c r="V120" s="26">
        <f t="shared" si="18"/>
        <v>30.636389999999995</v>
      </c>
    </row>
    <row r="121" spans="3:22" s="57" customFormat="1" ht="31.5" customHeight="1">
      <c r="C121" s="27"/>
      <c r="D121" s="27"/>
      <c r="E121" s="27"/>
      <c r="F121" s="28" t="s">
        <v>292</v>
      </c>
      <c r="G121" s="100">
        <v>200000</v>
      </c>
      <c r="H121" s="100">
        <v>100040</v>
      </c>
      <c r="I121" s="100">
        <v>61272.78</v>
      </c>
      <c r="J121" s="25">
        <f t="shared" si="13"/>
        <v>30.636389999999995</v>
      </c>
      <c r="K121" s="6"/>
      <c r="L121" s="100"/>
      <c r="M121" s="117"/>
      <c r="N121" s="117"/>
      <c r="O121" s="115"/>
      <c r="P121" s="25"/>
      <c r="Q121" s="6"/>
      <c r="R121" s="100">
        <f t="shared" si="14"/>
        <v>200000</v>
      </c>
      <c r="S121" s="100">
        <f t="shared" si="15"/>
        <v>100040</v>
      </c>
      <c r="T121" s="103">
        <f t="shared" si="16"/>
        <v>61272.78</v>
      </c>
      <c r="U121" s="103">
        <f t="shared" si="17"/>
        <v>0</v>
      </c>
      <c r="V121" s="26">
        <f t="shared" si="18"/>
        <v>30.636389999999995</v>
      </c>
    </row>
    <row r="122" spans="3:22" s="17" customFormat="1" ht="44.25" customHeight="1">
      <c r="C122" s="23" t="s">
        <v>136</v>
      </c>
      <c r="D122" s="23" t="s">
        <v>74</v>
      </c>
      <c r="E122" s="23" t="s">
        <v>42</v>
      </c>
      <c r="F122" s="24" t="s">
        <v>135</v>
      </c>
      <c r="G122" s="104">
        <f>G123</f>
        <v>3200000</v>
      </c>
      <c r="H122" s="104">
        <f>H123</f>
        <v>1199000</v>
      </c>
      <c r="I122" s="104">
        <f>I123</f>
        <v>221026.56</v>
      </c>
      <c r="J122" s="25">
        <f t="shared" si="13"/>
        <v>6.9070800000000006</v>
      </c>
      <c r="K122" s="5">
        <f aca="true" t="shared" si="23" ref="K122:Q122">K123</f>
        <v>0</v>
      </c>
      <c r="L122" s="104">
        <f t="shared" si="23"/>
        <v>0</v>
      </c>
      <c r="M122" s="104">
        <f t="shared" si="23"/>
        <v>0</v>
      </c>
      <c r="N122" s="104">
        <f t="shared" si="23"/>
        <v>0</v>
      </c>
      <c r="O122" s="116">
        <f t="shared" si="23"/>
        <v>0</v>
      </c>
      <c r="P122" s="25"/>
      <c r="Q122" s="5">
        <f t="shared" si="23"/>
        <v>0</v>
      </c>
      <c r="R122" s="100">
        <f t="shared" si="14"/>
        <v>3200000</v>
      </c>
      <c r="S122" s="100">
        <f t="shared" si="15"/>
        <v>1199000</v>
      </c>
      <c r="T122" s="103">
        <f t="shared" si="16"/>
        <v>221026.56</v>
      </c>
      <c r="U122" s="103">
        <f t="shared" si="17"/>
        <v>0</v>
      </c>
      <c r="V122" s="26">
        <f t="shared" si="18"/>
        <v>6.9070800000000006</v>
      </c>
    </row>
    <row r="123" spans="3:22" s="20" customFormat="1" ht="30.75" customHeight="1">
      <c r="C123" s="27"/>
      <c r="D123" s="27"/>
      <c r="E123" s="27"/>
      <c r="F123" s="28" t="s">
        <v>292</v>
      </c>
      <c r="G123" s="100">
        <f>3196700+3300</f>
        <v>3200000</v>
      </c>
      <c r="H123" s="100">
        <v>1199000</v>
      </c>
      <c r="I123" s="100">
        <v>221026.56</v>
      </c>
      <c r="J123" s="25">
        <f t="shared" si="13"/>
        <v>6.9070800000000006</v>
      </c>
      <c r="K123" s="6"/>
      <c r="L123" s="100"/>
      <c r="M123" s="101"/>
      <c r="N123" s="117"/>
      <c r="O123" s="115"/>
      <c r="P123" s="25"/>
      <c r="Q123" s="6"/>
      <c r="R123" s="100">
        <f t="shared" si="14"/>
        <v>3200000</v>
      </c>
      <c r="S123" s="100">
        <f t="shared" si="15"/>
        <v>1199000</v>
      </c>
      <c r="T123" s="103">
        <f t="shared" si="16"/>
        <v>221026.56</v>
      </c>
      <c r="U123" s="103">
        <f t="shared" si="17"/>
        <v>0</v>
      </c>
      <c r="V123" s="26">
        <f t="shared" si="18"/>
        <v>6.9070800000000006</v>
      </c>
    </row>
    <row r="124" spans="3:22" s="17" customFormat="1" ht="44.25" customHeight="1">
      <c r="C124" s="23" t="s">
        <v>138</v>
      </c>
      <c r="D124" s="23" t="s">
        <v>47</v>
      </c>
      <c r="E124" s="23" t="s">
        <v>42</v>
      </c>
      <c r="F124" s="24" t="s">
        <v>137</v>
      </c>
      <c r="G124" s="104">
        <f>G125</f>
        <v>160000</v>
      </c>
      <c r="H124" s="104">
        <f>H125</f>
        <v>92000</v>
      </c>
      <c r="I124" s="104">
        <f>I125</f>
        <v>22578.19</v>
      </c>
      <c r="J124" s="25">
        <f t="shared" si="13"/>
        <v>14.11136875</v>
      </c>
      <c r="K124" s="5">
        <f aca="true" t="shared" si="24" ref="K124:Q124">K125</f>
        <v>0</v>
      </c>
      <c r="L124" s="104">
        <f t="shared" si="24"/>
        <v>0</v>
      </c>
      <c r="M124" s="104">
        <f t="shared" si="24"/>
        <v>0</v>
      </c>
      <c r="N124" s="104">
        <f t="shared" si="24"/>
        <v>0</v>
      </c>
      <c r="O124" s="116">
        <f t="shared" si="24"/>
        <v>0</v>
      </c>
      <c r="P124" s="25"/>
      <c r="Q124" s="5">
        <f t="shared" si="24"/>
        <v>0</v>
      </c>
      <c r="R124" s="100">
        <f t="shared" si="14"/>
        <v>160000</v>
      </c>
      <c r="S124" s="100">
        <f t="shared" si="15"/>
        <v>92000</v>
      </c>
      <c r="T124" s="103">
        <f t="shared" si="16"/>
        <v>22578.19</v>
      </c>
      <c r="U124" s="103">
        <f t="shared" si="17"/>
        <v>0</v>
      </c>
      <c r="V124" s="26">
        <f t="shared" si="18"/>
        <v>14.11136875</v>
      </c>
    </row>
    <row r="125" spans="3:22" s="20" customFormat="1" ht="29.25" customHeight="1">
      <c r="C125" s="27"/>
      <c r="D125" s="27"/>
      <c r="E125" s="27"/>
      <c r="F125" s="28" t="s">
        <v>292</v>
      </c>
      <c r="G125" s="100">
        <v>160000</v>
      </c>
      <c r="H125" s="100">
        <v>92000</v>
      </c>
      <c r="I125" s="100">
        <v>22578.19</v>
      </c>
      <c r="J125" s="25">
        <f t="shared" si="13"/>
        <v>14.11136875</v>
      </c>
      <c r="K125" s="6"/>
      <c r="L125" s="100"/>
      <c r="M125" s="101"/>
      <c r="N125" s="117"/>
      <c r="O125" s="115"/>
      <c r="P125" s="25"/>
      <c r="Q125" s="6"/>
      <c r="R125" s="100">
        <f t="shared" si="14"/>
        <v>160000</v>
      </c>
      <c r="S125" s="100">
        <f t="shared" si="15"/>
        <v>92000</v>
      </c>
      <c r="T125" s="103">
        <f t="shared" si="16"/>
        <v>22578.19</v>
      </c>
      <c r="U125" s="103">
        <f t="shared" si="17"/>
        <v>0</v>
      </c>
      <c r="V125" s="26">
        <f t="shared" si="18"/>
        <v>14.11136875</v>
      </c>
    </row>
    <row r="126" spans="1:22" s="17" customFormat="1" ht="51.75" customHeight="1">
      <c r="A126" s="17">
        <v>5</v>
      </c>
      <c r="B126" s="17">
        <v>26</v>
      </c>
      <c r="C126" s="23" t="s">
        <v>139</v>
      </c>
      <c r="D126" s="23" t="s">
        <v>49</v>
      </c>
      <c r="E126" s="23" t="s">
        <v>42</v>
      </c>
      <c r="F126" s="24" t="s">
        <v>428</v>
      </c>
      <c r="G126" s="100">
        <v>287300</v>
      </c>
      <c r="H126" s="100">
        <v>144000</v>
      </c>
      <c r="I126" s="100">
        <v>117035.11</v>
      </c>
      <c r="J126" s="25">
        <f t="shared" si="13"/>
        <v>40.73620257570484</v>
      </c>
      <c r="K126" s="1"/>
      <c r="L126" s="100"/>
      <c r="M126" s="100"/>
      <c r="N126" s="118"/>
      <c r="O126" s="114"/>
      <c r="P126" s="25"/>
      <c r="Q126" s="1"/>
      <c r="R126" s="100">
        <f t="shared" si="14"/>
        <v>287300</v>
      </c>
      <c r="S126" s="100">
        <f t="shared" si="15"/>
        <v>144000</v>
      </c>
      <c r="T126" s="103">
        <f t="shared" si="16"/>
        <v>117035.11</v>
      </c>
      <c r="U126" s="103">
        <f t="shared" si="17"/>
        <v>0</v>
      </c>
      <c r="V126" s="26">
        <f t="shared" si="18"/>
        <v>40.73620257570484</v>
      </c>
    </row>
    <row r="127" spans="1:22" s="17" customFormat="1" ht="36.75" customHeight="1">
      <c r="A127" s="17">
        <v>7</v>
      </c>
      <c r="B127" s="17">
        <v>28</v>
      </c>
      <c r="C127" s="23" t="s">
        <v>140</v>
      </c>
      <c r="D127" s="23" t="s">
        <v>50</v>
      </c>
      <c r="E127" s="23" t="s">
        <v>46</v>
      </c>
      <c r="F127" s="40" t="s">
        <v>429</v>
      </c>
      <c r="G127" s="100">
        <v>32800</v>
      </c>
      <c r="H127" s="100">
        <v>26256</v>
      </c>
      <c r="I127" s="100">
        <v>19656</v>
      </c>
      <c r="J127" s="25">
        <f t="shared" si="13"/>
        <v>59.92682926829268</v>
      </c>
      <c r="K127" s="1"/>
      <c r="L127" s="100"/>
      <c r="M127" s="100"/>
      <c r="N127" s="118"/>
      <c r="O127" s="114"/>
      <c r="P127" s="25"/>
      <c r="Q127" s="1"/>
      <c r="R127" s="100">
        <f t="shared" si="14"/>
        <v>32800</v>
      </c>
      <c r="S127" s="100">
        <f t="shared" si="15"/>
        <v>26256</v>
      </c>
      <c r="T127" s="103">
        <f t="shared" si="16"/>
        <v>19656</v>
      </c>
      <c r="U127" s="103">
        <f t="shared" si="17"/>
        <v>0</v>
      </c>
      <c r="V127" s="26">
        <f t="shared" si="18"/>
        <v>59.92682926829268</v>
      </c>
    </row>
    <row r="128" spans="3:22" s="17" customFormat="1" ht="53.25" customHeight="1">
      <c r="C128" s="23" t="s">
        <v>141</v>
      </c>
      <c r="D128" s="23" t="s">
        <v>51</v>
      </c>
      <c r="E128" s="23" t="s">
        <v>36</v>
      </c>
      <c r="F128" s="40" t="s">
        <v>348</v>
      </c>
      <c r="G128" s="104">
        <f>SUM(G129:G131)</f>
        <v>6994490</v>
      </c>
      <c r="H128" s="104">
        <f>SUM(H129:H131)</f>
        <v>3562245</v>
      </c>
      <c r="I128" s="104">
        <f>SUM(I129:I131)</f>
        <v>3239251.7399999998</v>
      </c>
      <c r="J128" s="25">
        <f t="shared" si="13"/>
        <v>46.31147860673187</v>
      </c>
      <c r="K128" s="5">
        <f>SUM(K129:K131)</f>
        <v>0</v>
      </c>
      <c r="L128" s="100">
        <f>SUM(L129:L131)</f>
        <v>1087110.1400000001</v>
      </c>
      <c r="M128" s="100">
        <f>SUM(M129:M131)</f>
        <v>1087110.1400000001</v>
      </c>
      <c r="N128" s="100">
        <f>SUM(N129:N131)</f>
        <v>117987.98</v>
      </c>
      <c r="O128" s="116">
        <f>SUM(O129:O131)</f>
        <v>0</v>
      </c>
      <c r="P128" s="25">
        <f>N128/L128*100</f>
        <v>10.853360267617408</v>
      </c>
      <c r="Q128" s="5">
        <f>SUM(Q129:Q131)</f>
        <v>0</v>
      </c>
      <c r="R128" s="100">
        <f t="shared" si="14"/>
        <v>8081600.140000001</v>
      </c>
      <c r="S128" s="100">
        <f t="shared" si="15"/>
        <v>4649355.140000001</v>
      </c>
      <c r="T128" s="103">
        <f t="shared" si="16"/>
        <v>3357239.7199999997</v>
      </c>
      <c r="U128" s="103">
        <f t="shared" si="17"/>
        <v>0</v>
      </c>
      <c r="V128" s="26">
        <f t="shared" si="18"/>
        <v>41.54176972185609</v>
      </c>
    </row>
    <row r="129" spans="3:22" s="20" customFormat="1" ht="59.25" customHeight="1">
      <c r="C129" s="27"/>
      <c r="D129" s="27"/>
      <c r="E129" s="27"/>
      <c r="F129" s="28" t="s">
        <v>89</v>
      </c>
      <c r="G129" s="100">
        <v>6973350</v>
      </c>
      <c r="H129" s="100">
        <v>3541105</v>
      </c>
      <c r="I129" s="106">
        <v>3218114.03</v>
      </c>
      <c r="J129" s="25">
        <f t="shared" si="13"/>
        <v>46.14875246474076</v>
      </c>
      <c r="K129" s="6"/>
      <c r="L129" s="100">
        <v>1087110.1400000001</v>
      </c>
      <c r="M129" s="100">
        <v>1087110.1400000001</v>
      </c>
      <c r="N129" s="100">
        <v>117987.98</v>
      </c>
      <c r="O129" s="114"/>
      <c r="P129" s="25">
        <f>N129/L129*100</f>
        <v>10.853360267617408</v>
      </c>
      <c r="Q129" s="6"/>
      <c r="R129" s="100">
        <f t="shared" si="14"/>
        <v>8060460.140000001</v>
      </c>
      <c r="S129" s="100">
        <f t="shared" si="15"/>
        <v>4628215.140000001</v>
      </c>
      <c r="T129" s="103">
        <f t="shared" si="16"/>
        <v>3336102.01</v>
      </c>
      <c r="U129" s="103">
        <f t="shared" si="17"/>
        <v>0</v>
      </c>
      <c r="V129" s="26">
        <f t="shared" si="18"/>
        <v>41.38848095587753</v>
      </c>
    </row>
    <row r="130" spans="3:22" s="20" customFormat="1" ht="54.75" customHeight="1">
      <c r="C130" s="27"/>
      <c r="D130" s="27"/>
      <c r="E130" s="27"/>
      <c r="F130" s="28" t="s">
        <v>310</v>
      </c>
      <c r="G130" s="100">
        <v>21140</v>
      </c>
      <c r="H130" s="100">
        <v>21140</v>
      </c>
      <c r="I130" s="106">
        <v>21137.71</v>
      </c>
      <c r="J130" s="25">
        <f t="shared" si="13"/>
        <v>99.98916745506149</v>
      </c>
      <c r="K130" s="6"/>
      <c r="L130" s="100"/>
      <c r="M130" s="100"/>
      <c r="N130" s="100"/>
      <c r="O130" s="114"/>
      <c r="P130" s="25"/>
      <c r="Q130" s="6"/>
      <c r="R130" s="100">
        <f t="shared" si="14"/>
        <v>21140</v>
      </c>
      <c r="S130" s="100">
        <f t="shared" si="15"/>
        <v>21140</v>
      </c>
      <c r="T130" s="103">
        <f t="shared" si="16"/>
        <v>21137.71</v>
      </c>
      <c r="U130" s="103">
        <f t="shared" si="17"/>
        <v>0</v>
      </c>
      <c r="V130" s="26">
        <f t="shared" si="18"/>
        <v>99.98916745506149</v>
      </c>
    </row>
    <row r="131" spans="3:22" s="20" customFormat="1" ht="42" customHeight="1" hidden="1">
      <c r="C131" s="27"/>
      <c r="D131" s="27"/>
      <c r="E131" s="27"/>
      <c r="F131" s="28" t="s">
        <v>344</v>
      </c>
      <c r="G131" s="100"/>
      <c r="H131" s="100"/>
      <c r="I131" s="106"/>
      <c r="J131" s="25" t="e">
        <f t="shared" si="13"/>
        <v>#DIV/0!</v>
      </c>
      <c r="K131" s="6"/>
      <c r="L131" s="100">
        <f>N131+Q131</f>
        <v>0</v>
      </c>
      <c r="M131" s="101"/>
      <c r="N131" s="101"/>
      <c r="O131" s="115"/>
      <c r="P131" s="25" t="e">
        <f>N131/L131*100</f>
        <v>#DIV/0!</v>
      </c>
      <c r="Q131" s="6"/>
      <c r="R131" s="100">
        <f t="shared" si="14"/>
        <v>0</v>
      </c>
      <c r="S131" s="100">
        <f t="shared" si="15"/>
        <v>0</v>
      </c>
      <c r="T131" s="103">
        <f t="shared" si="16"/>
        <v>0</v>
      </c>
      <c r="U131" s="103">
        <f t="shared" si="17"/>
        <v>0</v>
      </c>
      <c r="V131" s="26" t="e">
        <f t="shared" si="18"/>
        <v>#DIV/0!</v>
      </c>
    </row>
    <row r="132" spans="3:22" s="17" customFormat="1" ht="45" customHeight="1">
      <c r="C132" s="23" t="s">
        <v>279</v>
      </c>
      <c r="D132" s="23" t="s">
        <v>143</v>
      </c>
      <c r="E132" s="23" t="s">
        <v>43</v>
      </c>
      <c r="F132" s="40" t="s">
        <v>142</v>
      </c>
      <c r="G132" s="104">
        <f>SUM(G133:G135)</f>
        <v>1591200</v>
      </c>
      <c r="H132" s="104">
        <f>SUM(H133:H135)</f>
        <v>846960</v>
      </c>
      <c r="I132" s="104">
        <f>SUM(I133:I135)</f>
        <v>791828.0700000001</v>
      </c>
      <c r="J132" s="25">
        <f t="shared" si="13"/>
        <v>49.76295060331826</v>
      </c>
      <c r="K132" s="5">
        <f aca="true" t="shared" si="25" ref="K132:Q132">SUM(K133:K134)</f>
        <v>0</v>
      </c>
      <c r="L132" s="104">
        <f t="shared" si="25"/>
        <v>0</v>
      </c>
      <c r="M132" s="104">
        <f t="shared" si="25"/>
        <v>0</v>
      </c>
      <c r="N132" s="104">
        <f t="shared" si="25"/>
        <v>0</v>
      </c>
      <c r="O132" s="116">
        <f t="shared" si="25"/>
        <v>0</v>
      </c>
      <c r="P132" s="25"/>
      <c r="Q132" s="5">
        <f t="shared" si="25"/>
        <v>0</v>
      </c>
      <c r="R132" s="100">
        <f t="shared" si="14"/>
        <v>1591200</v>
      </c>
      <c r="S132" s="100">
        <f t="shared" si="15"/>
        <v>846960</v>
      </c>
      <c r="T132" s="103">
        <f t="shared" si="16"/>
        <v>791828.0700000001</v>
      </c>
      <c r="U132" s="103">
        <f t="shared" si="17"/>
        <v>0</v>
      </c>
      <c r="V132" s="26">
        <f t="shared" si="18"/>
        <v>49.76295060331826</v>
      </c>
    </row>
    <row r="133" spans="3:22" s="20" customFormat="1" ht="26.25" customHeight="1">
      <c r="C133" s="27"/>
      <c r="D133" s="27"/>
      <c r="E133" s="27"/>
      <c r="F133" s="28" t="s">
        <v>144</v>
      </c>
      <c r="G133" s="100">
        <v>1506800</v>
      </c>
      <c r="H133" s="100">
        <v>764560</v>
      </c>
      <c r="I133" s="100">
        <v>714261.27</v>
      </c>
      <c r="J133" s="25">
        <f t="shared" si="13"/>
        <v>47.40252654632334</v>
      </c>
      <c r="K133" s="6"/>
      <c r="L133" s="100"/>
      <c r="M133" s="101"/>
      <c r="N133" s="101"/>
      <c r="O133" s="115"/>
      <c r="P133" s="25"/>
      <c r="Q133" s="6"/>
      <c r="R133" s="100">
        <f t="shared" si="14"/>
        <v>1506800</v>
      </c>
      <c r="S133" s="100">
        <f t="shared" si="15"/>
        <v>764560</v>
      </c>
      <c r="T133" s="103">
        <f t="shared" si="16"/>
        <v>714261.27</v>
      </c>
      <c r="U133" s="103">
        <f t="shared" si="17"/>
        <v>0</v>
      </c>
      <c r="V133" s="26">
        <f t="shared" si="18"/>
        <v>47.40252654632334</v>
      </c>
    </row>
    <row r="134" spans="3:22" s="20" customFormat="1" ht="45" customHeight="1">
      <c r="C134" s="27"/>
      <c r="D134" s="27"/>
      <c r="E134" s="27"/>
      <c r="F134" s="28" t="s">
        <v>145</v>
      </c>
      <c r="G134" s="100">
        <v>74400</v>
      </c>
      <c r="H134" s="100">
        <v>72400</v>
      </c>
      <c r="I134" s="100">
        <v>67566.8</v>
      </c>
      <c r="J134" s="25">
        <f t="shared" si="13"/>
        <v>90.81559139784947</v>
      </c>
      <c r="K134" s="6"/>
      <c r="L134" s="100"/>
      <c r="M134" s="101"/>
      <c r="N134" s="101"/>
      <c r="O134" s="115"/>
      <c r="P134" s="25"/>
      <c r="Q134" s="6"/>
      <c r="R134" s="100">
        <f t="shared" si="14"/>
        <v>74400</v>
      </c>
      <c r="S134" s="100">
        <f t="shared" si="15"/>
        <v>72400</v>
      </c>
      <c r="T134" s="103">
        <f t="shared" si="16"/>
        <v>67566.8</v>
      </c>
      <c r="U134" s="103">
        <f t="shared" si="17"/>
        <v>0</v>
      </c>
      <c r="V134" s="26">
        <f t="shared" si="18"/>
        <v>90.81559139784947</v>
      </c>
    </row>
    <row r="135" spans="3:22" s="20" customFormat="1" ht="56.25" customHeight="1">
      <c r="C135" s="27"/>
      <c r="D135" s="27"/>
      <c r="E135" s="27"/>
      <c r="F135" s="28" t="s">
        <v>310</v>
      </c>
      <c r="G135" s="100">
        <v>10000</v>
      </c>
      <c r="H135" s="100">
        <v>10000</v>
      </c>
      <c r="I135" s="100">
        <v>10000</v>
      </c>
      <c r="J135" s="25">
        <f t="shared" si="13"/>
        <v>100</v>
      </c>
      <c r="K135" s="6"/>
      <c r="L135" s="100"/>
      <c r="M135" s="117"/>
      <c r="N135" s="117"/>
      <c r="O135" s="115"/>
      <c r="P135" s="25"/>
      <c r="Q135" s="6"/>
      <c r="R135" s="100">
        <f t="shared" si="14"/>
        <v>10000</v>
      </c>
      <c r="S135" s="100">
        <f t="shared" si="15"/>
        <v>10000</v>
      </c>
      <c r="T135" s="103">
        <f t="shared" si="16"/>
        <v>10000</v>
      </c>
      <c r="U135" s="103">
        <f t="shared" si="17"/>
        <v>0</v>
      </c>
      <c r="V135" s="26">
        <f t="shared" si="18"/>
        <v>100</v>
      </c>
    </row>
    <row r="136" spans="1:22" s="17" customFormat="1" ht="78" customHeight="1">
      <c r="A136" s="17">
        <v>9</v>
      </c>
      <c r="B136" s="17">
        <v>30</v>
      </c>
      <c r="C136" s="23" t="s">
        <v>147</v>
      </c>
      <c r="D136" s="23" t="s">
        <v>148</v>
      </c>
      <c r="E136" s="23" t="s">
        <v>34</v>
      </c>
      <c r="F136" s="40" t="s">
        <v>240</v>
      </c>
      <c r="G136" s="104">
        <f>G137</f>
        <v>200000</v>
      </c>
      <c r="H136" s="104">
        <f>H137</f>
        <v>100400</v>
      </c>
      <c r="I136" s="104">
        <f>I137</f>
        <v>94811.2</v>
      </c>
      <c r="J136" s="25">
        <f t="shared" si="13"/>
        <v>47.4056</v>
      </c>
      <c r="K136" s="5">
        <f aca="true" t="shared" si="26" ref="K136:Q136">K137</f>
        <v>0</v>
      </c>
      <c r="L136" s="104">
        <f t="shared" si="26"/>
        <v>0</v>
      </c>
      <c r="M136" s="104">
        <f t="shared" si="26"/>
        <v>0</v>
      </c>
      <c r="N136" s="104">
        <f t="shared" si="26"/>
        <v>0</v>
      </c>
      <c r="O136" s="116">
        <f t="shared" si="26"/>
        <v>0</v>
      </c>
      <c r="P136" s="25"/>
      <c r="Q136" s="5">
        <f t="shared" si="26"/>
        <v>0</v>
      </c>
      <c r="R136" s="100">
        <f t="shared" si="14"/>
        <v>200000</v>
      </c>
      <c r="S136" s="100">
        <f t="shared" si="15"/>
        <v>100400</v>
      </c>
      <c r="T136" s="103">
        <f t="shared" si="16"/>
        <v>94811.2</v>
      </c>
      <c r="U136" s="103">
        <f t="shared" si="17"/>
        <v>0</v>
      </c>
      <c r="V136" s="26">
        <f t="shared" si="18"/>
        <v>47.4056</v>
      </c>
    </row>
    <row r="137" spans="3:22" s="20" customFormat="1" ht="30.75" customHeight="1">
      <c r="C137" s="27"/>
      <c r="D137" s="27"/>
      <c r="E137" s="27"/>
      <c r="F137" s="31" t="s">
        <v>292</v>
      </c>
      <c r="G137" s="100">
        <v>200000</v>
      </c>
      <c r="H137" s="100">
        <v>100400</v>
      </c>
      <c r="I137" s="100">
        <v>94811.2</v>
      </c>
      <c r="J137" s="25">
        <f t="shared" si="13"/>
        <v>47.4056</v>
      </c>
      <c r="K137" s="6"/>
      <c r="L137" s="101"/>
      <c r="M137" s="101"/>
      <c r="N137" s="101"/>
      <c r="O137" s="115"/>
      <c r="P137" s="25"/>
      <c r="Q137" s="6"/>
      <c r="R137" s="100">
        <f t="shared" si="14"/>
        <v>200000</v>
      </c>
      <c r="S137" s="100">
        <f t="shared" si="15"/>
        <v>100400</v>
      </c>
      <c r="T137" s="103">
        <f t="shared" si="16"/>
        <v>94811.2</v>
      </c>
      <c r="U137" s="103">
        <f t="shared" si="17"/>
        <v>0</v>
      </c>
      <c r="V137" s="26">
        <f t="shared" si="18"/>
        <v>47.4056</v>
      </c>
    </row>
    <row r="138" spans="3:22" s="17" customFormat="1" ht="60.75" customHeight="1">
      <c r="C138" s="23" t="s">
        <v>243</v>
      </c>
      <c r="D138" s="23" t="s">
        <v>244</v>
      </c>
      <c r="E138" s="23" t="s">
        <v>34</v>
      </c>
      <c r="F138" s="40" t="s">
        <v>430</v>
      </c>
      <c r="G138" s="100">
        <v>12000</v>
      </c>
      <c r="H138" s="100">
        <v>5914</v>
      </c>
      <c r="I138" s="100">
        <v>5912.63</v>
      </c>
      <c r="J138" s="25">
        <f t="shared" si="13"/>
        <v>49.27191666666666</v>
      </c>
      <c r="K138" s="1"/>
      <c r="L138" s="100"/>
      <c r="M138" s="100"/>
      <c r="N138" s="118"/>
      <c r="O138" s="114"/>
      <c r="P138" s="25"/>
      <c r="Q138" s="1"/>
      <c r="R138" s="100">
        <f t="shared" si="14"/>
        <v>12000</v>
      </c>
      <c r="S138" s="100">
        <f t="shared" si="15"/>
        <v>5914</v>
      </c>
      <c r="T138" s="103">
        <f t="shared" si="16"/>
        <v>5912.63</v>
      </c>
      <c r="U138" s="103">
        <f t="shared" si="17"/>
        <v>0</v>
      </c>
      <c r="V138" s="26">
        <f t="shared" si="18"/>
        <v>49.27191666666666</v>
      </c>
    </row>
    <row r="139" spans="3:22" s="17" customFormat="1" ht="49.5" customHeight="1" hidden="1">
      <c r="C139" s="23" t="s">
        <v>241</v>
      </c>
      <c r="D139" s="23" t="s">
        <v>242</v>
      </c>
      <c r="E139" s="23" t="s">
        <v>34</v>
      </c>
      <c r="F139" s="40" t="s">
        <v>288</v>
      </c>
      <c r="G139" s="100">
        <f>H139+K139</f>
        <v>0</v>
      </c>
      <c r="H139" s="100">
        <v>0</v>
      </c>
      <c r="I139" s="100"/>
      <c r="J139" s="25" t="e">
        <f t="shared" si="13"/>
        <v>#DIV/0!</v>
      </c>
      <c r="K139" s="1"/>
      <c r="L139" s="100">
        <f>N139+Q139</f>
        <v>0</v>
      </c>
      <c r="M139" s="100"/>
      <c r="N139" s="118"/>
      <c r="O139" s="114"/>
      <c r="P139" s="25"/>
      <c r="Q139" s="1"/>
      <c r="R139" s="100">
        <f t="shared" si="14"/>
        <v>0</v>
      </c>
      <c r="S139" s="100">
        <f t="shared" si="15"/>
        <v>0</v>
      </c>
      <c r="T139" s="103">
        <f t="shared" si="16"/>
        <v>0</v>
      </c>
      <c r="U139" s="103">
        <f t="shared" si="17"/>
        <v>0</v>
      </c>
      <c r="V139" s="26" t="e">
        <f t="shared" si="18"/>
        <v>#DIV/0!</v>
      </c>
    </row>
    <row r="140" spans="1:22" s="17" customFormat="1" ht="66" customHeight="1">
      <c r="A140" s="17">
        <v>10</v>
      </c>
      <c r="B140" s="17">
        <v>31</v>
      </c>
      <c r="C140" s="23" t="s">
        <v>146</v>
      </c>
      <c r="D140" s="23" t="s">
        <v>52</v>
      </c>
      <c r="E140" s="23" t="s">
        <v>44</v>
      </c>
      <c r="F140" s="24" t="s">
        <v>245</v>
      </c>
      <c r="G140" s="104">
        <f>G141+G142</f>
        <v>242800</v>
      </c>
      <c r="H140" s="104">
        <f>H141+H142</f>
        <v>121800</v>
      </c>
      <c r="I140" s="104">
        <f aca="true" t="shared" si="27" ref="I140:Q140">I141+I142</f>
        <v>73100.02</v>
      </c>
      <c r="J140" s="25">
        <f t="shared" si="13"/>
        <v>30.10709225700165</v>
      </c>
      <c r="K140" s="5">
        <f t="shared" si="27"/>
        <v>0</v>
      </c>
      <c r="L140" s="104">
        <f t="shared" si="27"/>
        <v>0</v>
      </c>
      <c r="M140" s="104">
        <f t="shared" si="27"/>
        <v>0</v>
      </c>
      <c r="N140" s="104">
        <f t="shared" si="27"/>
        <v>0</v>
      </c>
      <c r="O140" s="116">
        <f t="shared" si="27"/>
        <v>0</v>
      </c>
      <c r="P140" s="25"/>
      <c r="Q140" s="5">
        <f t="shared" si="27"/>
        <v>0</v>
      </c>
      <c r="R140" s="100">
        <f t="shared" si="14"/>
        <v>242800</v>
      </c>
      <c r="S140" s="100">
        <f t="shared" si="15"/>
        <v>121800</v>
      </c>
      <c r="T140" s="103">
        <f t="shared" si="16"/>
        <v>73100.02</v>
      </c>
      <c r="U140" s="103">
        <f t="shared" si="17"/>
        <v>0</v>
      </c>
      <c r="V140" s="26">
        <f t="shared" si="18"/>
        <v>30.10709225700165</v>
      </c>
    </row>
    <row r="141" spans="3:22" s="20" customFormat="1" ht="26.25" customHeight="1">
      <c r="C141" s="27"/>
      <c r="D141" s="27"/>
      <c r="E141" s="27"/>
      <c r="F141" s="31" t="s">
        <v>292</v>
      </c>
      <c r="G141" s="100">
        <v>114000</v>
      </c>
      <c r="H141" s="100">
        <v>56900</v>
      </c>
      <c r="I141" s="100">
        <v>47949.46</v>
      </c>
      <c r="J141" s="25">
        <f t="shared" si="13"/>
        <v>42.060929824561406</v>
      </c>
      <c r="K141" s="6"/>
      <c r="L141" s="100"/>
      <c r="M141" s="101"/>
      <c r="N141" s="101"/>
      <c r="O141" s="115"/>
      <c r="P141" s="25"/>
      <c r="Q141" s="6"/>
      <c r="R141" s="100">
        <f t="shared" si="14"/>
        <v>114000</v>
      </c>
      <c r="S141" s="100">
        <f t="shared" si="15"/>
        <v>56900</v>
      </c>
      <c r="T141" s="103">
        <f t="shared" si="16"/>
        <v>47949.46</v>
      </c>
      <c r="U141" s="103">
        <f t="shared" si="17"/>
        <v>0</v>
      </c>
      <c r="V141" s="26">
        <f t="shared" si="18"/>
        <v>42.060929824561406</v>
      </c>
    </row>
    <row r="142" spans="3:22" s="20" customFormat="1" ht="36.75" customHeight="1">
      <c r="C142" s="27"/>
      <c r="D142" s="27"/>
      <c r="E142" s="27"/>
      <c r="F142" s="31" t="s">
        <v>404</v>
      </c>
      <c r="G142" s="100">
        <v>128800</v>
      </c>
      <c r="H142" s="100">
        <v>64900</v>
      </c>
      <c r="I142" s="100">
        <v>25150.56</v>
      </c>
      <c r="J142" s="25">
        <f t="shared" si="13"/>
        <v>19.526832298136647</v>
      </c>
      <c r="K142" s="6"/>
      <c r="L142" s="100"/>
      <c r="M142" s="101"/>
      <c r="N142" s="101"/>
      <c r="O142" s="115"/>
      <c r="P142" s="25"/>
      <c r="Q142" s="6"/>
      <c r="R142" s="100">
        <f t="shared" si="14"/>
        <v>128800</v>
      </c>
      <c r="S142" s="100">
        <f t="shared" si="15"/>
        <v>64900</v>
      </c>
      <c r="T142" s="103">
        <f t="shared" si="16"/>
        <v>25150.56</v>
      </c>
      <c r="U142" s="103">
        <f t="shared" si="17"/>
        <v>0</v>
      </c>
      <c r="V142" s="26">
        <f t="shared" si="18"/>
        <v>19.526832298136647</v>
      </c>
    </row>
    <row r="143" spans="3:22" s="17" customFormat="1" ht="33" customHeight="1">
      <c r="C143" s="23" t="s">
        <v>247</v>
      </c>
      <c r="D143" s="23" t="s">
        <v>246</v>
      </c>
      <c r="E143" s="23" t="s">
        <v>46</v>
      </c>
      <c r="F143" s="24" t="s">
        <v>149</v>
      </c>
      <c r="G143" s="104">
        <f>SUM(G144:G148)</f>
        <v>1643400</v>
      </c>
      <c r="H143" s="104">
        <f>SUM(H144:H148)</f>
        <v>713900</v>
      </c>
      <c r="I143" s="104">
        <f aca="true" t="shared" si="28" ref="I143:Q143">SUM(I144:I148)</f>
        <v>482107.24</v>
      </c>
      <c r="J143" s="25">
        <f t="shared" si="13"/>
        <v>29.33596446391627</v>
      </c>
      <c r="K143" s="5">
        <f t="shared" si="28"/>
        <v>0</v>
      </c>
      <c r="L143" s="104">
        <f t="shared" si="28"/>
        <v>0</v>
      </c>
      <c r="M143" s="104">
        <f t="shared" si="28"/>
        <v>0</v>
      </c>
      <c r="N143" s="104">
        <f t="shared" si="28"/>
        <v>0</v>
      </c>
      <c r="O143" s="116">
        <f t="shared" si="28"/>
        <v>0</v>
      </c>
      <c r="P143" s="25"/>
      <c r="Q143" s="5">
        <f t="shared" si="28"/>
        <v>0</v>
      </c>
      <c r="R143" s="100">
        <f t="shared" si="14"/>
        <v>1643400</v>
      </c>
      <c r="S143" s="100">
        <f t="shared" si="15"/>
        <v>713900</v>
      </c>
      <c r="T143" s="103">
        <f t="shared" si="16"/>
        <v>482107.24</v>
      </c>
      <c r="U143" s="103">
        <f t="shared" si="17"/>
        <v>0</v>
      </c>
      <c r="V143" s="26">
        <f t="shared" si="18"/>
        <v>29.33596446391627</v>
      </c>
    </row>
    <row r="144" spans="3:22" s="20" customFormat="1" ht="29.25" customHeight="1">
      <c r="C144" s="27"/>
      <c r="D144" s="27"/>
      <c r="E144" s="27"/>
      <c r="F144" s="31" t="s">
        <v>431</v>
      </c>
      <c r="G144" s="100">
        <v>407800</v>
      </c>
      <c r="H144" s="107">
        <v>235800</v>
      </c>
      <c r="I144" s="100">
        <v>235800</v>
      </c>
      <c r="J144" s="25">
        <f t="shared" si="13"/>
        <v>57.82246199117215</v>
      </c>
      <c r="K144" s="6"/>
      <c r="L144" s="100"/>
      <c r="M144" s="101"/>
      <c r="N144" s="101"/>
      <c r="O144" s="115"/>
      <c r="P144" s="25"/>
      <c r="Q144" s="6"/>
      <c r="R144" s="100">
        <f t="shared" si="14"/>
        <v>407800</v>
      </c>
      <c r="S144" s="100">
        <f t="shared" si="15"/>
        <v>235800</v>
      </c>
      <c r="T144" s="103">
        <f t="shared" si="16"/>
        <v>235800</v>
      </c>
      <c r="U144" s="103">
        <f t="shared" si="17"/>
        <v>0</v>
      </c>
      <c r="V144" s="26">
        <f t="shared" si="18"/>
        <v>57.82246199117215</v>
      </c>
    </row>
    <row r="145" spans="3:22" s="20" customFormat="1" ht="45" customHeight="1" hidden="1">
      <c r="C145" s="27"/>
      <c r="D145" s="27"/>
      <c r="E145" s="27"/>
      <c r="F145" s="31" t="s">
        <v>345</v>
      </c>
      <c r="G145" s="100">
        <f>H145+K145</f>
        <v>0</v>
      </c>
      <c r="H145" s="108">
        <v>0</v>
      </c>
      <c r="I145" s="100">
        <v>0</v>
      </c>
      <c r="J145" s="25" t="e">
        <f aca="true" t="shared" si="29" ref="J145:J208">I145/G145*100</f>
        <v>#DIV/0!</v>
      </c>
      <c r="K145" s="6"/>
      <c r="L145" s="100">
        <f>N145+Q145</f>
        <v>0</v>
      </c>
      <c r="M145" s="101"/>
      <c r="N145" s="101"/>
      <c r="O145" s="115"/>
      <c r="P145" s="25" t="e">
        <f>N145/L145*100</f>
        <v>#DIV/0!</v>
      </c>
      <c r="Q145" s="6"/>
      <c r="R145" s="100">
        <f aca="true" t="shared" si="30" ref="R145:R208">G145+L145</f>
        <v>0</v>
      </c>
      <c r="S145" s="100">
        <f aca="true" t="shared" si="31" ref="S145:S208">H145+M145</f>
        <v>0</v>
      </c>
      <c r="T145" s="103">
        <f aca="true" t="shared" si="32" ref="T145:T208">I145+N145</f>
        <v>0</v>
      </c>
      <c r="U145" s="103">
        <f aca="true" t="shared" si="33" ref="U145:U208">O145</f>
        <v>0</v>
      </c>
      <c r="V145" s="26" t="e">
        <f aca="true" t="shared" si="34" ref="V145:V208">T145/R145*100</f>
        <v>#DIV/0!</v>
      </c>
    </row>
    <row r="146" spans="3:22" s="20" customFormat="1" ht="110.25" customHeight="1" hidden="1">
      <c r="C146" s="27"/>
      <c r="D146" s="27"/>
      <c r="E146" s="27"/>
      <c r="F146" s="31" t="s">
        <v>28</v>
      </c>
      <c r="G146" s="100"/>
      <c r="H146" s="108">
        <v>0</v>
      </c>
      <c r="I146" s="100">
        <v>0</v>
      </c>
      <c r="J146" s="25" t="e">
        <f t="shared" si="29"/>
        <v>#DIV/0!</v>
      </c>
      <c r="K146" s="6"/>
      <c r="L146" s="100">
        <f>N146+Q146</f>
        <v>0</v>
      </c>
      <c r="M146" s="101"/>
      <c r="N146" s="101"/>
      <c r="O146" s="115"/>
      <c r="P146" s="25" t="e">
        <f>N146/L146*100</f>
        <v>#DIV/0!</v>
      </c>
      <c r="Q146" s="6"/>
      <c r="R146" s="100">
        <f t="shared" si="30"/>
        <v>0</v>
      </c>
      <c r="S146" s="100">
        <f t="shared" si="31"/>
        <v>0</v>
      </c>
      <c r="T146" s="103">
        <f t="shared" si="32"/>
        <v>0</v>
      </c>
      <c r="U146" s="103">
        <f t="shared" si="33"/>
        <v>0</v>
      </c>
      <c r="V146" s="26" t="e">
        <f t="shared" si="34"/>
        <v>#DIV/0!</v>
      </c>
    </row>
    <row r="147" spans="3:22" s="20" customFormat="1" ht="29.25" customHeight="1">
      <c r="C147" s="27"/>
      <c r="D147" s="27"/>
      <c r="E147" s="27"/>
      <c r="F147" s="31" t="s">
        <v>293</v>
      </c>
      <c r="G147" s="100">
        <v>728600</v>
      </c>
      <c r="H147" s="100">
        <v>362200</v>
      </c>
      <c r="I147" s="100">
        <v>194187.24</v>
      </c>
      <c r="J147" s="25">
        <f t="shared" si="29"/>
        <v>26.652105407631073</v>
      </c>
      <c r="K147" s="6"/>
      <c r="L147" s="100"/>
      <c r="M147" s="101"/>
      <c r="N147" s="101"/>
      <c r="O147" s="115"/>
      <c r="P147" s="25"/>
      <c r="Q147" s="6"/>
      <c r="R147" s="100">
        <f t="shared" si="30"/>
        <v>728600</v>
      </c>
      <c r="S147" s="100">
        <f t="shared" si="31"/>
        <v>362200</v>
      </c>
      <c r="T147" s="103">
        <f t="shared" si="32"/>
        <v>194187.24</v>
      </c>
      <c r="U147" s="103">
        <f t="shared" si="33"/>
        <v>0</v>
      </c>
      <c r="V147" s="26">
        <f t="shared" si="34"/>
        <v>26.652105407631073</v>
      </c>
    </row>
    <row r="148" spans="3:22" s="20" customFormat="1" ht="42" customHeight="1">
      <c r="C148" s="27"/>
      <c r="D148" s="27"/>
      <c r="E148" s="27"/>
      <c r="F148" s="31" t="s">
        <v>69</v>
      </c>
      <c r="G148" s="100">
        <v>507000</v>
      </c>
      <c r="H148" s="100">
        <v>115900</v>
      </c>
      <c r="I148" s="100">
        <v>52120</v>
      </c>
      <c r="J148" s="25">
        <f t="shared" si="29"/>
        <v>10.280078895463511</v>
      </c>
      <c r="K148" s="6"/>
      <c r="L148" s="100"/>
      <c r="M148" s="101"/>
      <c r="N148" s="101"/>
      <c r="O148" s="115"/>
      <c r="P148" s="25"/>
      <c r="Q148" s="6"/>
      <c r="R148" s="100">
        <f t="shared" si="30"/>
        <v>507000</v>
      </c>
      <c r="S148" s="100">
        <f t="shared" si="31"/>
        <v>115900</v>
      </c>
      <c r="T148" s="103">
        <f t="shared" si="32"/>
        <v>52120</v>
      </c>
      <c r="U148" s="103">
        <f t="shared" si="33"/>
        <v>0</v>
      </c>
      <c r="V148" s="26">
        <f t="shared" si="34"/>
        <v>10.280078895463511</v>
      </c>
    </row>
    <row r="149" spans="3:22" s="17" customFormat="1" ht="41.25" customHeight="1">
      <c r="C149" s="23" t="s">
        <v>254</v>
      </c>
      <c r="D149" s="23" t="s">
        <v>276</v>
      </c>
      <c r="E149" s="23" t="s">
        <v>46</v>
      </c>
      <c r="F149" s="24" t="s">
        <v>255</v>
      </c>
      <c r="G149" s="104">
        <f>SUM(G150:G152)</f>
        <v>342800</v>
      </c>
      <c r="H149" s="104">
        <f>SUM(H150:H152)</f>
        <v>177648</v>
      </c>
      <c r="I149" s="104">
        <f>SUM(I150:I152)</f>
        <v>145684.47</v>
      </c>
      <c r="J149" s="25">
        <f t="shared" si="29"/>
        <v>42.49838681446908</v>
      </c>
      <c r="K149" s="5">
        <f aca="true" t="shared" si="35" ref="K149:Q149">SUM(K150:K151)</f>
        <v>0</v>
      </c>
      <c r="L149" s="104">
        <f t="shared" si="35"/>
        <v>0</v>
      </c>
      <c r="M149" s="104">
        <f t="shared" si="35"/>
        <v>0</v>
      </c>
      <c r="N149" s="104">
        <f t="shared" si="35"/>
        <v>0</v>
      </c>
      <c r="O149" s="116">
        <f t="shared" si="35"/>
        <v>0</v>
      </c>
      <c r="P149" s="25"/>
      <c r="Q149" s="5">
        <f t="shared" si="35"/>
        <v>0</v>
      </c>
      <c r="R149" s="100">
        <f t="shared" si="30"/>
        <v>342800</v>
      </c>
      <c r="S149" s="100">
        <f t="shared" si="31"/>
        <v>177648</v>
      </c>
      <c r="T149" s="103">
        <f t="shared" si="32"/>
        <v>145684.47</v>
      </c>
      <c r="U149" s="103">
        <f t="shared" si="33"/>
        <v>0</v>
      </c>
      <c r="V149" s="26">
        <f t="shared" si="34"/>
        <v>42.49838681446908</v>
      </c>
    </row>
    <row r="150" spans="3:22" s="20" customFormat="1" ht="144.75" customHeight="1">
      <c r="C150" s="27"/>
      <c r="D150" s="27"/>
      <c r="E150" s="27"/>
      <c r="F150" s="31" t="s">
        <v>402</v>
      </c>
      <c r="G150" s="100">
        <f>70700+52000+87700+64500</f>
        <v>274900</v>
      </c>
      <c r="H150" s="100">
        <v>142764</v>
      </c>
      <c r="I150" s="100">
        <v>116749.61</v>
      </c>
      <c r="J150" s="25">
        <f t="shared" si="29"/>
        <v>42.46984721716988</v>
      </c>
      <c r="K150" s="6"/>
      <c r="L150" s="100"/>
      <c r="M150" s="101"/>
      <c r="N150" s="101"/>
      <c r="O150" s="115"/>
      <c r="P150" s="25"/>
      <c r="Q150" s="6"/>
      <c r="R150" s="100">
        <f t="shared" si="30"/>
        <v>274900</v>
      </c>
      <c r="S150" s="100">
        <f t="shared" si="31"/>
        <v>142764</v>
      </c>
      <c r="T150" s="103">
        <f t="shared" si="32"/>
        <v>116749.61</v>
      </c>
      <c r="U150" s="103">
        <f t="shared" si="33"/>
        <v>0</v>
      </c>
      <c r="V150" s="26">
        <f t="shared" si="34"/>
        <v>42.46984721716988</v>
      </c>
    </row>
    <row r="151" spans="3:22" s="20" customFormat="1" ht="53.25" customHeight="1">
      <c r="C151" s="27"/>
      <c r="D151" s="27"/>
      <c r="E151" s="27"/>
      <c r="F151" s="31" t="s">
        <v>403</v>
      </c>
      <c r="G151" s="100">
        <v>67900</v>
      </c>
      <c r="H151" s="100">
        <v>34884</v>
      </c>
      <c r="I151" s="100">
        <v>28934.86</v>
      </c>
      <c r="J151" s="25">
        <f t="shared" si="29"/>
        <v>42.6139322533137</v>
      </c>
      <c r="K151" s="6"/>
      <c r="L151" s="100"/>
      <c r="M151" s="101"/>
      <c r="N151" s="101"/>
      <c r="O151" s="115"/>
      <c r="P151" s="25"/>
      <c r="Q151" s="6"/>
      <c r="R151" s="100">
        <f t="shared" si="30"/>
        <v>67900</v>
      </c>
      <c r="S151" s="100">
        <f t="shared" si="31"/>
        <v>34884</v>
      </c>
      <c r="T151" s="103">
        <f t="shared" si="32"/>
        <v>28934.86</v>
      </c>
      <c r="U151" s="103">
        <f t="shared" si="33"/>
        <v>0</v>
      </c>
      <c r="V151" s="26">
        <f t="shared" si="34"/>
        <v>42.6139322533137</v>
      </c>
    </row>
    <row r="152" spans="3:22" s="20" customFormat="1" ht="30.75" hidden="1">
      <c r="C152" s="27"/>
      <c r="D152" s="27"/>
      <c r="E152" s="27"/>
      <c r="F152" s="28" t="s">
        <v>344</v>
      </c>
      <c r="G152" s="100"/>
      <c r="H152" s="100"/>
      <c r="I152" s="100"/>
      <c r="J152" s="25" t="e">
        <f t="shared" si="29"/>
        <v>#DIV/0!</v>
      </c>
      <c r="K152" s="6"/>
      <c r="L152" s="100"/>
      <c r="M152" s="101"/>
      <c r="N152" s="101"/>
      <c r="O152" s="115"/>
      <c r="P152" s="25" t="e">
        <f>N152/L152*100</f>
        <v>#DIV/0!</v>
      </c>
      <c r="Q152" s="6"/>
      <c r="R152" s="100">
        <f t="shared" si="30"/>
        <v>0</v>
      </c>
      <c r="S152" s="100">
        <f t="shared" si="31"/>
        <v>0</v>
      </c>
      <c r="T152" s="103">
        <f t="shared" si="32"/>
        <v>0</v>
      </c>
      <c r="U152" s="103">
        <f t="shared" si="33"/>
        <v>0</v>
      </c>
      <c r="V152" s="26" t="e">
        <f t="shared" si="34"/>
        <v>#DIV/0!</v>
      </c>
    </row>
    <row r="153" spans="3:22" s="17" customFormat="1" ht="38.25" customHeight="1">
      <c r="C153" s="23" t="s">
        <v>277</v>
      </c>
      <c r="D153" s="23" t="s">
        <v>248</v>
      </c>
      <c r="E153" s="23" t="s">
        <v>38</v>
      </c>
      <c r="F153" s="24" t="s">
        <v>278</v>
      </c>
      <c r="G153" s="104">
        <f>SUM(G154:G157)</f>
        <v>2810500</v>
      </c>
      <c r="H153" s="104">
        <f>SUM(H154:H157)</f>
        <v>1878750</v>
      </c>
      <c r="I153" s="104">
        <f>SUM(I154:I157)</f>
        <v>1474042.8900000001</v>
      </c>
      <c r="J153" s="25">
        <f t="shared" si="29"/>
        <v>52.44771001601139</v>
      </c>
      <c r="K153" s="5">
        <f aca="true" t="shared" si="36" ref="K153:Q153">SUM(K154:K157)</f>
        <v>0</v>
      </c>
      <c r="L153" s="104">
        <f t="shared" si="36"/>
        <v>6683.4</v>
      </c>
      <c r="M153" s="104">
        <f t="shared" si="36"/>
        <v>6683.4</v>
      </c>
      <c r="N153" s="104">
        <f t="shared" si="36"/>
        <v>6683.4</v>
      </c>
      <c r="O153" s="116">
        <f t="shared" si="36"/>
        <v>0</v>
      </c>
      <c r="P153" s="25">
        <f>N153/L153*100</f>
        <v>100</v>
      </c>
      <c r="Q153" s="5">
        <f t="shared" si="36"/>
        <v>0</v>
      </c>
      <c r="R153" s="100">
        <f t="shared" si="30"/>
        <v>2817183.4</v>
      </c>
      <c r="S153" s="100">
        <f t="shared" si="31"/>
        <v>1885433.4</v>
      </c>
      <c r="T153" s="103">
        <f t="shared" si="32"/>
        <v>1480726.29</v>
      </c>
      <c r="U153" s="103">
        <f t="shared" si="33"/>
        <v>0</v>
      </c>
      <c r="V153" s="26">
        <f t="shared" si="34"/>
        <v>52.560521618862296</v>
      </c>
    </row>
    <row r="154" spans="3:22" s="20" customFormat="1" ht="27.75" customHeight="1">
      <c r="C154" s="27"/>
      <c r="D154" s="27"/>
      <c r="E154" s="27"/>
      <c r="F154" s="28" t="s">
        <v>432</v>
      </c>
      <c r="G154" s="100">
        <v>88400</v>
      </c>
      <c r="H154" s="100">
        <v>88400</v>
      </c>
      <c r="I154" s="101">
        <v>83200</v>
      </c>
      <c r="J154" s="25">
        <f t="shared" si="29"/>
        <v>94.11764705882352</v>
      </c>
      <c r="K154" s="6"/>
      <c r="L154" s="100"/>
      <c r="M154" s="101"/>
      <c r="N154" s="101"/>
      <c r="O154" s="115"/>
      <c r="P154" s="25"/>
      <c r="Q154" s="6"/>
      <c r="R154" s="100">
        <f t="shared" si="30"/>
        <v>88400</v>
      </c>
      <c r="S154" s="100">
        <f t="shared" si="31"/>
        <v>88400</v>
      </c>
      <c r="T154" s="103">
        <f t="shared" si="32"/>
        <v>83200</v>
      </c>
      <c r="U154" s="103">
        <f t="shared" si="33"/>
        <v>0</v>
      </c>
      <c r="V154" s="26">
        <f t="shared" si="34"/>
        <v>94.11764705882352</v>
      </c>
    </row>
    <row r="155" spans="3:22" s="20" customFormat="1" ht="28.5" customHeight="1">
      <c r="C155" s="27"/>
      <c r="D155" s="27"/>
      <c r="E155" s="27"/>
      <c r="F155" s="28" t="s">
        <v>48</v>
      </c>
      <c r="G155" s="100">
        <v>1801600</v>
      </c>
      <c r="H155" s="100">
        <v>887850</v>
      </c>
      <c r="I155" s="100">
        <v>517742.89</v>
      </c>
      <c r="J155" s="25">
        <f t="shared" si="29"/>
        <v>28.737949045293078</v>
      </c>
      <c r="K155" s="6"/>
      <c r="L155" s="100">
        <v>6683.4</v>
      </c>
      <c r="M155" s="101">
        <v>6683.4</v>
      </c>
      <c r="N155" s="101">
        <v>6683.4</v>
      </c>
      <c r="O155" s="115"/>
      <c r="P155" s="25">
        <f>N155/L155*100</f>
        <v>100</v>
      </c>
      <c r="Q155" s="6"/>
      <c r="R155" s="100">
        <f t="shared" si="30"/>
        <v>1808283.4</v>
      </c>
      <c r="S155" s="100">
        <f t="shared" si="31"/>
        <v>894533.4</v>
      </c>
      <c r="T155" s="103">
        <f t="shared" si="32"/>
        <v>524426.29</v>
      </c>
      <c r="U155" s="103">
        <f t="shared" si="33"/>
        <v>0</v>
      </c>
      <c r="V155" s="26">
        <f t="shared" si="34"/>
        <v>29.00133297689953</v>
      </c>
    </row>
    <row r="156" spans="3:22" s="20" customFormat="1" ht="39" customHeight="1">
      <c r="C156" s="27"/>
      <c r="D156" s="27"/>
      <c r="E156" s="27"/>
      <c r="F156" s="28" t="s">
        <v>413</v>
      </c>
      <c r="G156" s="100">
        <v>75000</v>
      </c>
      <c r="H156" s="100">
        <v>57000</v>
      </c>
      <c r="I156" s="100">
        <v>27600</v>
      </c>
      <c r="J156" s="25">
        <f t="shared" si="29"/>
        <v>36.8</v>
      </c>
      <c r="K156" s="6"/>
      <c r="L156" s="100"/>
      <c r="M156" s="101"/>
      <c r="N156" s="101"/>
      <c r="O156" s="115"/>
      <c r="P156" s="25"/>
      <c r="Q156" s="6"/>
      <c r="R156" s="100">
        <f t="shared" si="30"/>
        <v>75000</v>
      </c>
      <c r="S156" s="100">
        <f t="shared" si="31"/>
        <v>57000</v>
      </c>
      <c r="T156" s="103">
        <f t="shared" si="32"/>
        <v>27600</v>
      </c>
      <c r="U156" s="103">
        <f t="shared" si="33"/>
        <v>0</v>
      </c>
      <c r="V156" s="26">
        <f t="shared" si="34"/>
        <v>36.8</v>
      </c>
    </row>
    <row r="157" spans="3:22" s="20" customFormat="1" ht="37.5" customHeight="1">
      <c r="C157" s="27"/>
      <c r="D157" s="27"/>
      <c r="E157" s="27"/>
      <c r="F157" s="28" t="s">
        <v>302</v>
      </c>
      <c r="G157" s="100">
        <v>845500</v>
      </c>
      <c r="H157" s="100">
        <v>845500</v>
      </c>
      <c r="I157" s="100">
        <v>845500</v>
      </c>
      <c r="J157" s="25">
        <f t="shared" si="29"/>
        <v>100</v>
      </c>
      <c r="K157" s="6"/>
      <c r="L157" s="100">
        <f>N157+Q157</f>
        <v>0</v>
      </c>
      <c r="M157" s="101"/>
      <c r="N157" s="101"/>
      <c r="O157" s="115"/>
      <c r="P157" s="25"/>
      <c r="Q157" s="6"/>
      <c r="R157" s="100">
        <f t="shared" si="30"/>
        <v>845500</v>
      </c>
      <c r="S157" s="100">
        <f t="shared" si="31"/>
        <v>845500</v>
      </c>
      <c r="T157" s="103">
        <f t="shared" si="32"/>
        <v>845500</v>
      </c>
      <c r="U157" s="103">
        <f t="shared" si="33"/>
        <v>0</v>
      </c>
      <c r="V157" s="26">
        <f t="shared" si="34"/>
        <v>100</v>
      </c>
    </row>
    <row r="158" spans="3:22" s="17" customFormat="1" ht="32.25" customHeight="1">
      <c r="C158" s="23" t="s">
        <v>250</v>
      </c>
      <c r="D158" s="23" t="s">
        <v>249</v>
      </c>
      <c r="E158" s="23" t="s">
        <v>53</v>
      </c>
      <c r="F158" s="24" t="s">
        <v>150</v>
      </c>
      <c r="G158" s="104">
        <f>G159</f>
        <v>153000</v>
      </c>
      <c r="H158" s="104">
        <f>H159</f>
        <v>76200</v>
      </c>
      <c r="I158" s="104">
        <f aca="true" t="shared" si="37" ref="I158:Q158">I159</f>
        <v>24362.86</v>
      </c>
      <c r="J158" s="25">
        <f t="shared" si="29"/>
        <v>15.923437908496732</v>
      </c>
      <c r="K158" s="5">
        <f t="shared" si="37"/>
        <v>0</v>
      </c>
      <c r="L158" s="104">
        <f t="shared" si="37"/>
        <v>19847.2</v>
      </c>
      <c r="M158" s="104">
        <f t="shared" si="37"/>
        <v>19847.2</v>
      </c>
      <c r="N158" s="104">
        <f t="shared" si="37"/>
        <v>19846.239999999998</v>
      </c>
      <c r="O158" s="116">
        <f t="shared" si="37"/>
        <v>0</v>
      </c>
      <c r="P158" s="25">
        <f aca="true" t="shared" si="38" ref="P158:P163">N158/L158*100</f>
        <v>99.9951630456689</v>
      </c>
      <c r="Q158" s="5">
        <f t="shared" si="37"/>
        <v>0</v>
      </c>
      <c r="R158" s="100">
        <f t="shared" si="30"/>
        <v>172847.2</v>
      </c>
      <c r="S158" s="100">
        <f t="shared" si="31"/>
        <v>96047.2</v>
      </c>
      <c r="T158" s="103">
        <f t="shared" si="32"/>
        <v>44209.1</v>
      </c>
      <c r="U158" s="103">
        <f t="shared" si="33"/>
        <v>0</v>
      </c>
      <c r="V158" s="26">
        <f t="shared" si="34"/>
        <v>25.576983601701386</v>
      </c>
    </row>
    <row r="159" spans="3:22" s="20" customFormat="1" ht="36.75" customHeight="1">
      <c r="C159" s="27"/>
      <c r="D159" s="27"/>
      <c r="E159" s="27"/>
      <c r="F159" s="31" t="s">
        <v>334</v>
      </c>
      <c r="G159" s="100">
        <v>153000</v>
      </c>
      <c r="H159" s="100">
        <v>76200</v>
      </c>
      <c r="I159" s="100">
        <v>24362.86</v>
      </c>
      <c r="J159" s="25">
        <f t="shared" si="29"/>
        <v>15.923437908496732</v>
      </c>
      <c r="K159" s="6"/>
      <c r="L159" s="100">
        <v>19847.2</v>
      </c>
      <c r="M159" s="100">
        <v>19847.2</v>
      </c>
      <c r="N159" s="100">
        <v>19846.239999999998</v>
      </c>
      <c r="O159" s="114"/>
      <c r="P159" s="25">
        <f t="shared" si="38"/>
        <v>99.9951630456689</v>
      </c>
      <c r="Q159" s="6"/>
      <c r="R159" s="100">
        <f t="shared" si="30"/>
        <v>172847.2</v>
      </c>
      <c r="S159" s="100">
        <f t="shared" si="31"/>
        <v>96047.2</v>
      </c>
      <c r="T159" s="103">
        <f t="shared" si="32"/>
        <v>44209.1</v>
      </c>
      <c r="U159" s="103">
        <f t="shared" si="33"/>
        <v>0</v>
      </c>
      <c r="V159" s="26">
        <f t="shared" si="34"/>
        <v>25.576983601701386</v>
      </c>
    </row>
    <row r="160" spans="3:22" s="20" customFormat="1" ht="15" hidden="1">
      <c r="C160" s="27"/>
      <c r="D160" s="27"/>
      <c r="E160" s="27"/>
      <c r="F160" s="19" t="s">
        <v>448</v>
      </c>
      <c r="G160" s="100">
        <f>G164</f>
        <v>220785</v>
      </c>
      <c r="H160" s="100">
        <f>H164</f>
        <v>220785</v>
      </c>
      <c r="I160" s="100">
        <f>I164</f>
        <v>30000</v>
      </c>
      <c r="J160" s="25">
        <f t="shared" si="29"/>
        <v>13.587879611386644</v>
      </c>
      <c r="K160" s="6"/>
      <c r="L160" s="100"/>
      <c r="M160" s="100"/>
      <c r="N160" s="100"/>
      <c r="O160" s="114"/>
      <c r="P160" s="25" t="e">
        <f t="shared" si="38"/>
        <v>#DIV/0!</v>
      </c>
      <c r="Q160" s="6"/>
      <c r="R160" s="100">
        <f t="shared" si="30"/>
        <v>220785</v>
      </c>
      <c r="S160" s="100">
        <f t="shared" si="31"/>
        <v>220785</v>
      </c>
      <c r="T160" s="103">
        <f t="shared" si="32"/>
        <v>30000</v>
      </c>
      <c r="U160" s="103">
        <f t="shared" si="33"/>
        <v>0</v>
      </c>
      <c r="V160" s="26">
        <f t="shared" si="34"/>
        <v>13.587879611386644</v>
      </c>
    </row>
    <row r="161" spans="3:22" s="20" customFormat="1" ht="15" hidden="1">
      <c r="C161" s="27"/>
      <c r="D161" s="27"/>
      <c r="E161" s="27"/>
      <c r="F161" s="19"/>
      <c r="G161" s="100"/>
      <c r="H161" s="100"/>
      <c r="I161" s="100"/>
      <c r="J161" s="25" t="e">
        <f t="shared" si="29"/>
        <v>#DIV/0!</v>
      </c>
      <c r="K161" s="6"/>
      <c r="L161" s="100"/>
      <c r="M161" s="100"/>
      <c r="N161" s="100"/>
      <c r="O161" s="114"/>
      <c r="P161" s="25" t="e">
        <f t="shared" si="38"/>
        <v>#DIV/0!</v>
      </c>
      <c r="Q161" s="6"/>
      <c r="R161" s="100">
        <f t="shared" si="30"/>
        <v>0</v>
      </c>
      <c r="S161" s="100">
        <f t="shared" si="31"/>
        <v>0</v>
      </c>
      <c r="T161" s="103">
        <f t="shared" si="32"/>
        <v>0</v>
      </c>
      <c r="U161" s="103">
        <f t="shared" si="33"/>
        <v>0</v>
      </c>
      <c r="V161" s="26" t="e">
        <f t="shared" si="34"/>
        <v>#DIV/0!</v>
      </c>
    </row>
    <row r="162" spans="3:22" s="20" customFormat="1" ht="39" customHeight="1">
      <c r="C162" s="27" t="s">
        <v>492</v>
      </c>
      <c r="D162" s="27" t="s">
        <v>491</v>
      </c>
      <c r="E162" s="27"/>
      <c r="F162" s="40" t="s">
        <v>490</v>
      </c>
      <c r="G162" s="100"/>
      <c r="H162" s="100"/>
      <c r="I162" s="100"/>
      <c r="J162" s="25"/>
      <c r="K162" s="6"/>
      <c r="L162" s="100">
        <f>L163</f>
        <v>200000</v>
      </c>
      <c r="M162" s="100">
        <f>M163</f>
        <v>200000</v>
      </c>
      <c r="N162" s="100">
        <f>N163</f>
        <v>0</v>
      </c>
      <c r="O162" s="100">
        <f>O163</f>
        <v>0</v>
      </c>
      <c r="P162" s="25">
        <f t="shared" si="38"/>
        <v>0</v>
      </c>
      <c r="Q162" s="6"/>
      <c r="R162" s="100">
        <f t="shared" si="30"/>
        <v>200000</v>
      </c>
      <c r="S162" s="100">
        <f t="shared" si="31"/>
        <v>200000</v>
      </c>
      <c r="T162" s="103">
        <f t="shared" si="32"/>
        <v>0</v>
      </c>
      <c r="U162" s="103">
        <f t="shared" si="33"/>
        <v>0</v>
      </c>
      <c r="V162" s="26">
        <f t="shared" si="34"/>
        <v>0</v>
      </c>
    </row>
    <row r="163" spans="3:22" s="20" customFormat="1" ht="39" customHeight="1">
      <c r="C163" s="27"/>
      <c r="D163" s="27"/>
      <c r="E163" s="27"/>
      <c r="F163" s="28" t="s">
        <v>496</v>
      </c>
      <c r="G163" s="100"/>
      <c r="H163" s="100"/>
      <c r="I163" s="100"/>
      <c r="J163" s="25"/>
      <c r="K163" s="6"/>
      <c r="L163" s="100">
        <v>200000</v>
      </c>
      <c r="M163" s="100">
        <v>200000</v>
      </c>
      <c r="N163" s="100"/>
      <c r="O163" s="114"/>
      <c r="P163" s="25">
        <f t="shared" si="38"/>
        <v>0</v>
      </c>
      <c r="Q163" s="6"/>
      <c r="R163" s="100">
        <f t="shared" si="30"/>
        <v>200000</v>
      </c>
      <c r="S163" s="100">
        <f t="shared" si="31"/>
        <v>200000</v>
      </c>
      <c r="T163" s="103">
        <f t="shared" si="32"/>
        <v>0</v>
      </c>
      <c r="U163" s="103">
        <f t="shared" si="33"/>
        <v>0</v>
      </c>
      <c r="V163" s="26">
        <f t="shared" si="34"/>
        <v>0</v>
      </c>
    </row>
    <row r="164" spans="3:22" s="20" customFormat="1" ht="43.5" customHeight="1">
      <c r="C164" s="23" t="s">
        <v>451</v>
      </c>
      <c r="D164" s="129" t="s">
        <v>206</v>
      </c>
      <c r="E164" s="129" t="s">
        <v>68</v>
      </c>
      <c r="F164" s="40" t="s">
        <v>449</v>
      </c>
      <c r="G164" s="100">
        <f>G165</f>
        <v>220785</v>
      </c>
      <c r="H164" s="100">
        <f>H165</f>
        <v>220785</v>
      </c>
      <c r="I164" s="100">
        <f>I165</f>
        <v>30000</v>
      </c>
      <c r="J164" s="25">
        <f t="shared" si="29"/>
        <v>13.587879611386644</v>
      </c>
      <c r="K164" s="1"/>
      <c r="L164" s="100"/>
      <c r="M164" s="101"/>
      <c r="N164" s="101"/>
      <c r="O164" s="115"/>
      <c r="P164" s="25"/>
      <c r="Q164" s="6"/>
      <c r="R164" s="100">
        <f t="shared" si="30"/>
        <v>220785</v>
      </c>
      <c r="S164" s="100">
        <f t="shared" si="31"/>
        <v>220785</v>
      </c>
      <c r="T164" s="103">
        <f t="shared" si="32"/>
        <v>30000</v>
      </c>
      <c r="U164" s="103">
        <f t="shared" si="33"/>
        <v>0</v>
      </c>
      <c r="V164" s="26">
        <f t="shared" si="34"/>
        <v>13.587879611386644</v>
      </c>
    </row>
    <row r="165" spans="3:22" s="20" customFormat="1" ht="59.25" customHeight="1">
      <c r="C165" s="27"/>
      <c r="D165" s="27"/>
      <c r="E165" s="27"/>
      <c r="F165" s="28" t="s">
        <v>450</v>
      </c>
      <c r="G165" s="100">
        <v>220785</v>
      </c>
      <c r="H165" s="100">
        <v>220785</v>
      </c>
      <c r="I165" s="100">
        <v>30000</v>
      </c>
      <c r="J165" s="25">
        <f t="shared" si="29"/>
        <v>13.587879611386644</v>
      </c>
      <c r="K165" s="1"/>
      <c r="L165" s="100"/>
      <c r="M165" s="101"/>
      <c r="N165" s="101"/>
      <c r="O165" s="115"/>
      <c r="P165" s="25"/>
      <c r="Q165" s="6"/>
      <c r="R165" s="100">
        <f t="shared" si="30"/>
        <v>220785</v>
      </c>
      <c r="S165" s="100">
        <f t="shared" si="31"/>
        <v>220785</v>
      </c>
      <c r="T165" s="103">
        <f t="shared" si="32"/>
        <v>30000</v>
      </c>
      <c r="U165" s="103">
        <f t="shared" si="33"/>
        <v>0</v>
      </c>
      <c r="V165" s="26">
        <f t="shared" si="34"/>
        <v>13.587879611386644</v>
      </c>
    </row>
    <row r="166" spans="3:22" s="20" customFormat="1" ht="24.75" customHeight="1" hidden="1">
      <c r="C166" s="27"/>
      <c r="D166" s="128"/>
      <c r="E166" s="128"/>
      <c r="F166" s="19" t="s">
        <v>454</v>
      </c>
      <c r="G166" s="100">
        <f>G167+G170</f>
        <v>1540484</v>
      </c>
      <c r="H166" s="100">
        <f>H167+H170</f>
        <v>40484</v>
      </c>
      <c r="I166" s="100">
        <f>I167+I170</f>
        <v>40484</v>
      </c>
      <c r="J166" s="25">
        <f t="shared" si="29"/>
        <v>2.6280052243320933</v>
      </c>
      <c r="K166" s="1"/>
      <c r="L166" s="100">
        <f>L167+L170</f>
        <v>0</v>
      </c>
      <c r="M166" s="100">
        <f>M167+M170</f>
        <v>0</v>
      </c>
      <c r="N166" s="100">
        <f>N167+N170</f>
        <v>0</v>
      </c>
      <c r="O166" s="100">
        <f>O167+O170</f>
        <v>0</v>
      </c>
      <c r="P166" s="25" t="e">
        <f>N166/L166*100</f>
        <v>#DIV/0!</v>
      </c>
      <c r="Q166" s="6"/>
      <c r="R166" s="100">
        <f t="shared" si="30"/>
        <v>1540484</v>
      </c>
      <c r="S166" s="100">
        <f t="shared" si="31"/>
        <v>40484</v>
      </c>
      <c r="T166" s="103">
        <f t="shared" si="32"/>
        <v>40484</v>
      </c>
      <c r="U166" s="103">
        <f t="shared" si="33"/>
        <v>0</v>
      </c>
      <c r="V166" s="26">
        <f t="shared" si="34"/>
        <v>2.6280052243320933</v>
      </c>
    </row>
    <row r="167" spans="3:22" s="20" customFormat="1" ht="34.5" customHeight="1">
      <c r="C167" s="23" t="s">
        <v>152</v>
      </c>
      <c r="D167" s="23" t="s">
        <v>153</v>
      </c>
      <c r="E167" s="23" t="s">
        <v>29</v>
      </c>
      <c r="F167" s="40" t="s">
        <v>151</v>
      </c>
      <c r="G167" s="100">
        <f>G168+G169</f>
        <v>1527079</v>
      </c>
      <c r="H167" s="100">
        <f>H168+H169</f>
        <v>27079</v>
      </c>
      <c r="I167" s="100">
        <f>I168+I169</f>
        <v>27079</v>
      </c>
      <c r="J167" s="25">
        <f t="shared" si="29"/>
        <v>1.7732546908182223</v>
      </c>
      <c r="K167" s="5">
        <f>K169</f>
        <v>0</v>
      </c>
      <c r="L167" s="100">
        <f>L168+L169</f>
        <v>0</v>
      </c>
      <c r="M167" s="100">
        <f>M168+M169</f>
        <v>0</v>
      </c>
      <c r="N167" s="100">
        <f>N168+N169</f>
        <v>0</v>
      </c>
      <c r="O167" s="100">
        <f>O168+O169</f>
        <v>0</v>
      </c>
      <c r="P167" s="25"/>
      <c r="Q167" s="5">
        <f>Q169</f>
        <v>1500000</v>
      </c>
      <c r="R167" s="100">
        <f t="shared" si="30"/>
        <v>1527079</v>
      </c>
      <c r="S167" s="100">
        <f t="shared" si="31"/>
        <v>27079</v>
      </c>
      <c r="T167" s="103">
        <f t="shared" si="32"/>
        <v>27079</v>
      </c>
      <c r="U167" s="103">
        <f t="shared" si="33"/>
        <v>0</v>
      </c>
      <c r="V167" s="26">
        <f t="shared" si="34"/>
        <v>1.7732546908182223</v>
      </c>
    </row>
    <row r="168" spans="3:22" s="20" customFormat="1" ht="46.5">
      <c r="C168" s="23"/>
      <c r="D168" s="23"/>
      <c r="E168" s="23"/>
      <c r="F168" s="28" t="s">
        <v>450</v>
      </c>
      <c r="G168" s="100">
        <v>27079</v>
      </c>
      <c r="H168" s="104">
        <v>27079</v>
      </c>
      <c r="I168" s="104">
        <v>27079</v>
      </c>
      <c r="J168" s="25">
        <f t="shared" si="29"/>
        <v>100</v>
      </c>
      <c r="K168" s="5"/>
      <c r="L168" s="100"/>
      <c r="M168" s="104"/>
      <c r="N168" s="104"/>
      <c r="O168" s="116"/>
      <c r="P168" s="25"/>
      <c r="Q168" s="5"/>
      <c r="R168" s="100">
        <f t="shared" si="30"/>
        <v>27079</v>
      </c>
      <c r="S168" s="100">
        <f t="shared" si="31"/>
        <v>27079</v>
      </c>
      <c r="T168" s="103">
        <f t="shared" si="32"/>
        <v>27079</v>
      </c>
      <c r="U168" s="103">
        <f t="shared" si="33"/>
        <v>0</v>
      </c>
      <c r="V168" s="26">
        <f t="shared" si="34"/>
        <v>100</v>
      </c>
    </row>
    <row r="169" spans="3:22" s="20" customFormat="1" ht="120.75" customHeight="1">
      <c r="C169" s="27"/>
      <c r="D169" s="27"/>
      <c r="E169" s="27"/>
      <c r="F169" s="28" t="s">
        <v>417</v>
      </c>
      <c r="G169" s="100">
        <v>1500000</v>
      </c>
      <c r="H169" s="100"/>
      <c r="I169" s="100"/>
      <c r="J169" s="25">
        <f t="shared" si="29"/>
        <v>0</v>
      </c>
      <c r="K169" s="1"/>
      <c r="L169" s="100"/>
      <c r="M169" s="100"/>
      <c r="N169" s="100"/>
      <c r="O169" s="114"/>
      <c r="P169" s="25"/>
      <c r="Q169" s="1">
        <v>1500000</v>
      </c>
      <c r="R169" s="100">
        <f t="shared" si="30"/>
        <v>1500000</v>
      </c>
      <c r="S169" s="100">
        <f t="shared" si="31"/>
        <v>0</v>
      </c>
      <c r="T169" s="103">
        <f t="shared" si="32"/>
        <v>0</v>
      </c>
      <c r="U169" s="103">
        <f t="shared" si="33"/>
        <v>0</v>
      </c>
      <c r="V169" s="26">
        <f t="shared" si="34"/>
        <v>0</v>
      </c>
    </row>
    <row r="170" spans="3:22" s="20" customFormat="1" ht="40.5" customHeight="1">
      <c r="C170" s="23" t="s">
        <v>452</v>
      </c>
      <c r="D170" s="23" t="s">
        <v>111</v>
      </c>
      <c r="E170" s="23" t="s">
        <v>29</v>
      </c>
      <c r="F170" s="24" t="s">
        <v>357</v>
      </c>
      <c r="G170" s="100">
        <f>G171</f>
        <v>13405</v>
      </c>
      <c r="H170" s="100">
        <f>H171</f>
        <v>13405</v>
      </c>
      <c r="I170" s="100">
        <f>I171</f>
        <v>13405</v>
      </c>
      <c r="J170" s="25">
        <f t="shared" si="29"/>
        <v>100</v>
      </c>
      <c r="K170" s="1"/>
      <c r="L170" s="100"/>
      <c r="M170" s="100"/>
      <c r="N170" s="100"/>
      <c r="O170" s="114"/>
      <c r="P170" s="25"/>
      <c r="Q170" s="1"/>
      <c r="R170" s="100">
        <f t="shared" si="30"/>
        <v>13405</v>
      </c>
      <c r="S170" s="100">
        <f t="shared" si="31"/>
        <v>13405</v>
      </c>
      <c r="T170" s="103">
        <f t="shared" si="32"/>
        <v>13405</v>
      </c>
      <c r="U170" s="103">
        <f t="shared" si="33"/>
        <v>0</v>
      </c>
      <c r="V170" s="26">
        <f t="shared" si="34"/>
        <v>100</v>
      </c>
    </row>
    <row r="171" spans="3:22" s="20" customFormat="1" ht="153" customHeight="1">
      <c r="C171" s="27"/>
      <c r="D171" s="27"/>
      <c r="E171" s="27"/>
      <c r="F171" s="31" t="s">
        <v>453</v>
      </c>
      <c r="G171" s="100">
        <v>13405</v>
      </c>
      <c r="H171" s="100">
        <v>13405</v>
      </c>
      <c r="I171" s="100">
        <v>13405</v>
      </c>
      <c r="J171" s="25">
        <f t="shared" si="29"/>
        <v>100</v>
      </c>
      <c r="K171" s="1"/>
      <c r="L171" s="100"/>
      <c r="M171" s="100"/>
      <c r="N171" s="100"/>
      <c r="O171" s="114"/>
      <c r="P171" s="25"/>
      <c r="Q171" s="1"/>
      <c r="R171" s="100">
        <f t="shared" si="30"/>
        <v>13405</v>
      </c>
      <c r="S171" s="100">
        <f t="shared" si="31"/>
        <v>13405</v>
      </c>
      <c r="T171" s="103">
        <f t="shared" si="32"/>
        <v>13405</v>
      </c>
      <c r="U171" s="103">
        <f t="shared" si="33"/>
        <v>0</v>
      </c>
      <c r="V171" s="26">
        <f t="shared" si="34"/>
        <v>100</v>
      </c>
    </row>
    <row r="172" spans="3:22" s="29" customFormat="1" ht="32.25" customHeight="1">
      <c r="C172" s="18"/>
      <c r="D172" s="18"/>
      <c r="E172" s="18"/>
      <c r="F172" s="45" t="s">
        <v>5</v>
      </c>
      <c r="G172" s="105">
        <f>G85+G88+G116+G166+G164+G162</f>
        <v>57009654.730000004</v>
      </c>
      <c r="H172" s="105">
        <f>H85+H88+H116+H166+H164+H162</f>
        <v>40903649.730000004</v>
      </c>
      <c r="I172" s="105">
        <f>I85+I88+I116+I166+I164+I162</f>
        <v>35100816.7</v>
      </c>
      <c r="J172" s="25">
        <f t="shared" si="29"/>
        <v>61.56995138146139</v>
      </c>
      <c r="K172" s="105" t="e">
        <f>K85+K88+K116+K166+K164+K162</f>
        <v>#REF!</v>
      </c>
      <c r="L172" s="105">
        <f>L85+L88+L116+L166+L164+L162</f>
        <v>9330060.06</v>
      </c>
      <c r="M172" s="105">
        <f>M85+M88+M116+M166+M164+M162</f>
        <v>9330060.06</v>
      </c>
      <c r="N172" s="105">
        <f>N85+N88+N116+N166+N164+N162</f>
        <v>6286448.430000001</v>
      </c>
      <c r="O172" s="105">
        <f>O85+O88+O116+O166+O164+O162</f>
        <v>6141930.8100000005</v>
      </c>
      <c r="P172" s="25">
        <f>N172/L172*100</f>
        <v>67.37843475361294</v>
      </c>
      <c r="Q172" s="7" t="e">
        <f>Q85+Q88+Q116+#REF!+#REF!+Q167</f>
        <v>#REF!</v>
      </c>
      <c r="R172" s="100">
        <f t="shared" si="30"/>
        <v>66339714.79000001</v>
      </c>
      <c r="S172" s="100">
        <f t="shared" si="31"/>
        <v>50233709.79000001</v>
      </c>
      <c r="T172" s="103">
        <f t="shared" si="32"/>
        <v>41387265.13</v>
      </c>
      <c r="U172" s="103">
        <f t="shared" si="33"/>
        <v>6141930.8100000005</v>
      </c>
      <c r="V172" s="26">
        <f t="shared" si="34"/>
        <v>62.38686021037685</v>
      </c>
    </row>
    <row r="173" spans="3:22" s="29" customFormat="1" ht="30.75" customHeight="1">
      <c r="C173" s="18" t="s">
        <v>100</v>
      </c>
      <c r="D173" s="18"/>
      <c r="E173" s="18"/>
      <c r="F173" s="38" t="s">
        <v>375</v>
      </c>
      <c r="G173" s="105"/>
      <c r="H173" s="105"/>
      <c r="I173" s="105"/>
      <c r="J173" s="25"/>
      <c r="K173" s="7"/>
      <c r="L173" s="105"/>
      <c r="M173" s="105"/>
      <c r="N173" s="105"/>
      <c r="O173" s="120"/>
      <c r="P173" s="25"/>
      <c r="Q173" s="7"/>
      <c r="R173" s="100">
        <f t="shared" si="30"/>
        <v>0</v>
      </c>
      <c r="S173" s="100">
        <f t="shared" si="31"/>
        <v>0</v>
      </c>
      <c r="T173" s="103">
        <f t="shared" si="32"/>
        <v>0</v>
      </c>
      <c r="U173" s="103">
        <f t="shared" si="33"/>
        <v>0</v>
      </c>
      <c r="V173" s="26"/>
    </row>
    <row r="174" spans="3:22" s="20" customFormat="1" ht="30" customHeight="1">
      <c r="C174" s="21" t="s">
        <v>186</v>
      </c>
      <c r="D174" s="27"/>
      <c r="E174" s="27"/>
      <c r="F174" s="59" t="s">
        <v>375</v>
      </c>
      <c r="G174" s="101"/>
      <c r="H174" s="101"/>
      <c r="I174" s="101"/>
      <c r="J174" s="25"/>
      <c r="K174" s="6"/>
      <c r="L174" s="101"/>
      <c r="M174" s="101"/>
      <c r="N174" s="101"/>
      <c r="O174" s="115"/>
      <c r="P174" s="25"/>
      <c r="Q174" s="6"/>
      <c r="R174" s="100">
        <f t="shared" si="30"/>
        <v>0</v>
      </c>
      <c r="S174" s="100">
        <f t="shared" si="31"/>
        <v>0</v>
      </c>
      <c r="T174" s="103">
        <f t="shared" si="32"/>
        <v>0</v>
      </c>
      <c r="U174" s="103">
        <f t="shared" si="33"/>
        <v>0</v>
      </c>
      <c r="V174" s="26"/>
    </row>
    <row r="175" spans="1:22" s="17" customFormat="1" ht="45" customHeight="1">
      <c r="A175" s="17">
        <v>4</v>
      </c>
      <c r="B175" s="17">
        <v>35</v>
      </c>
      <c r="C175" s="23" t="s">
        <v>101</v>
      </c>
      <c r="D175" s="23" t="s">
        <v>33</v>
      </c>
      <c r="E175" s="23" t="s">
        <v>30</v>
      </c>
      <c r="F175" s="40" t="s">
        <v>102</v>
      </c>
      <c r="G175" s="100">
        <f>G176+G177</f>
        <v>2269300</v>
      </c>
      <c r="H175" s="100">
        <f>H176+H177</f>
        <v>1378761</v>
      </c>
      <c r="I175" s="100">
        <f>I176+I177</f>
        <v>1199191.98</v>
      </c>
      <c r="J175" s="25">
        <f t="shared" si="29"/>
        <v>52.84413607720443</v>
      </c>
      <c r="K175" s="1"/>
      <c r="L175" s="100">
        <f>L176+L177</f>
        <v>8290</v>
      </c>
      <c r="M175" s="100">
        <f>M176+M177</f>
        <v>8290</v>
      </c>
      <c r="N175" s="100">
        <f>N176+N177</f>
        <v>1550.95</v>
      </c>
      <c r="O175" s="100">
        <f>O176+O177</f>
        <v>0</v>
      </c>
      <c r="P175" s="25">
        <f>N175/L175*100</f>
        <v>18.708685162846802</v>
      </c>
      <c r="Q175" s="1"/>
      <c r="R175" s="100">
        <f t="shared" si="30"/>
        <v>2277590</v>
      </c>
      <c r="S175" s="100">
        <f t="shared" si="31"/>
        <v>1387051</v>
      </c>
      <c r="T175" s="103">
        <f t="shared" si="32"/>
        <v>1200742.93</v>
      </c>
      <c r="U175" s="103">
        <f t="shared" si="33"/>
        <v>0</v>
      </c>
      <c r="V175" s="26">
        <f t="shared" si="34"/>
        <v>52.71988944454446</v>
      </c>
    </row>
    <row r="176" spans="3:22" s="17" customFormat="1" ht="27.75" customHeight="1">
      <c r="C176" s="23"/>
      <c r="D176" s="23"/>
      <c r="E176" s="23"/>
      <c r="F176" s="60" t="s">
        <v>465</v>
      </c>
      <c r="G176" s="100">
        <v>2264300</v>
      </c>
      <c r="H176" s="100">
        <v>1373761</v>
      </c>
      <c r="I176" s="100">
        <v>1194191.98</v>
      </c>
      <c r="J176" s="25">
        <f t="shared" si="29"/>
        <v>52.74000706620148</v>
      </c>
      <c r="K176" s="1"/>
      <c r="L176" s="100">
        <v>8290</v>
      </c>
      <c r="M176" s="100">
        <v>8290</v>
      </c>
      <c r="N176" s="100">
        <v>1550.95</v>
      </c>
      <c r="O176" s="114"/>
      <c r="P176" s="25">
        <f>N176/L176*100</f>
        <v>18.708685162846802</v>
      </c>
      <c r="Q176" s="1"/>
      <c r="R176" s="100">
        <f t="shared" si="30"/>
        <v>2272590</v>
      </c>
      <c r="S176" s="100">
        <f t="shared" si="31"/>
        <v>1382051</v>
      </c>
      <c r="T176" s="103">
        <f t="shared" si="32"/>
        <v>1195742.93</v>
      </c>
      <c r="U176" s="103">
        <f t="shared" si="33"/>
        <v>0</v>
      </c>
      <c r="V176" s="26">
        <f t="shared" si="34"/>
        <v>52.61586691836187</v>
      </c>
    </row>
    <row r="177" spans="3:22" s="17" customFormat="1" ht="57" customHeight="1">
      <c r="C177" s="23"/>
      <c r="D177" s="23"/>
      <c r="E177" s="23"/>
      <c r="F177" s="28" t="s">
        <v>450</v>
      </c>
      <c r="G177" s="100">
        <v>5000</v>
      </c>
      <c r="H177" s="100">
        <v>5000</v>
      </c>
      <c r="I177" s="100">
        <v>5000</v>
      </c>
      <c r="J177" s="25">
        <f t="shared" si="29"/>
        <v>100</v>
      </c>
      <c r="K177" s="1"/>
      <c r="L177" s="100"/>
      <c r="M177" s="100"/>
      <c r="N177" s="100"/>
      <c r="O177" s="114"/>
      <c r="P177" s="25"/>
      <c r="Q177" s="1"/>
      <c r="R177" s="100">
        <f t="shared" si="30"/>
        <v>5000</v>
      </c>
      <c r="S177" s="100">
        <f t="shared" si="31"/>
        <v>5000</v>
      </c>
      <c r="T177" s="103">
        <f t="shared" si="32"/>
        <v>5000</v>
      </c>
      <c r="U177" s="103">
        <f t="shared" si="33"/>
        <v>0</v>
      </c>
      <c r="V177" s="26">
        <f t="shared" si="34"/>
        <v>100</v>
      </c>
    </row>
    <row r="178" spans="3:22" s="29" customFormat="1" ht="38.25" customHeight="1">
      <c r="C178" s="18" t="s">
        <v>209</v>
      </c>
      <c r="D178" s="18" t="s">
        <v>184</v>
      </c>
      <c r="E178" s="18"/>
      <c r="F178" s="19" t="s">
        <v>185</v>
      </c>
      <c r="G178" s="105">
        <f>G185+G179</f>
        <v>6028132</v>
      </c>
      <c r="H178" s="105">
        <f>H185+H179</f>
        <v>3107632</v>
      </c>
      <c r="I178" s="105">
        <f>I185+I179</f>
        <v>2501969.43</v>
      </c>
      <c r="J178" s="25">
        <f t="shared" si="29"/>
        <v>41.50488791552674</v>
      </c>
      <c r="K178" s="7">
        <f>K185+K179</f>
        <v>0</v>
      </c>
      <c r="L178" s="105">
        <f>L179+L185</f>
        <v>43296</v>
      </c>
      <c r="M178" s="105">
        <f>M179+M185</f>
        <v>43296</v>
      </c>
      <c r="N178" s="105">
        <f>N179+N185</f>
        <v>43201</v>
      </c>
      <c r="O178" s="120">
        <f>O179+O185</f>
        <v>19568</v>
      </c>
      <c r="P178" s="25">
        <f>N178/L178*100</f>
        <v>99.78058019216556</v>
      </c>
      <c r="Q178" s="7">
        <f>Q185+Q179</f>
        <v>0</v>
      </c>
      <c r="R178" s="100">
        <f t="shared" si="30"/>
        <v>6071428</v>
      </c>
      <c r="S178" s="100">
        <f t="shared" si="31"/>
        <v>3150928</v>
      </c>
      <c r="T178" s="103">
        <f t="shared" si="32"/>
        <v>2545170.43</v>
      </c>
      <c r="U178" s="103">
        <f t="shared" si="33"/>
        <v>19568</v>
      </c>
      <c r="V178" s="26">
        <f t="shared" si="34"/>
        <v>41.92045808663135</v>
      </c>
    </row>
    <row r="179" spans="3:22" s="29" customFormat="1" ht="39" customHeight="1">
      <c r="C179" s="23" t="s">
        <v>385</v>
      </c>
      <c r="D179" s="23" t="s">
        <v>386</v>
      </c>
      <c r="E179" s="23" t="s">
        <v>43</v>
      </c>
      <c r="F179" s="40" t="s">
        <v>416</v>
      </c>
      <c r="G179" s="100">
        <f>SUM(G180:G184)</f>
        <v>5981132</v>
      </c>
      <c r="H179" s="100">
        <f aca="true" t="shared" si="39" ref="H179:Q179">SUM(H180:H184)</f>
        <v>3089632</v>
      </c>
      <c r="I179" s="100">
        <f t="shared" si="39"/>
        <v>2493504.39</v>
      </c>
      <c r="J179" s="25">
        <f t="shared" si="29"/>
        <v>41.689506100183046</v>
      </c>
      <c r="K179" s="100">
        <f t="shared" si="39"/>
        <v>0</v>
      </c>
      <c r="L179" s="100">
        <f>SUM(L180:L184)</f>
        <v>43296</v>
      </c>
      <c r="M179" s="100">
        <f t="shared" si="39"/>
        <v>43296</v>
      </c>
      <c r="N179" s="100">
        <f t="shared" si="39"/>
        <v>43201</v>
      </c>
      <c r="O179" s="100">
        <f t="shared" si="39"/>
        <v>19568</v>
      </c>
      <c r="P179" s="25">
        <f>N179/L179*100</f>
        <v>99.78058019216556</v>
      </c>
      <c r="Q179" s="100">
        <f t="shared" si="39"/>
        <v>0</v>
      </c>
      <c r="R179" s="100">
        <f t="shared" si="30"/>
        <v>6024428</v>
      </c>
      <c r="S179" s="100">
        <f t="shared" si="31"/>
        <v>3132928</v>
      </c>
      <c r="T179" s="103">
        <f t="shared" si="32"/>
        <v>2536705.39</v>
      </c>
      <c r="U179" s="103">
        <f t="shared" si="33"/>
        <v>19568</v>
      </c>
      <c r="V179" s="26">
        <f t="shared" si="34"/>
        <v>42.10699156832815</v>
      </c>
    </row>
    <row r="180" spans="3:22" s="29" customFormat="1" ht="40.5" customHeight="1">
      <c r="C180" s="23"/>
      <c r="D180" s="23"/>
      <c r="E180" s="23"/>
      <c r="F180" s="28" t="s">
        <v>500</v>
      </c>
      <c r="G180" s="100">
        <v>5340900</v>
      </c>
      <c r="H180" s="100">
        <v>2719400</v>
      </c>
      <c r="I180" s="100">
        <v>2488504.39</v>
      </c>
      <c r="J180" s="25">
        <f t="shared" si="29"/>
        <v>46.59335299294127</v>
      </c>
      <c r="K180" s="7"/>
      <c r="L180" s="100"/>
      <c r="M180" s="105"/>
      <c r="N180" s="105"/>
      <c r="O180" s="120"/>
      <c r="P180" s="25"/>
      <c r="Q180" s="7"/>
      <c r="R180" s="100">
        <f t="shared" si="30"/>
        <v>5340900</v>
      </c>
      <c r="S180" s="100">
        <f t="shared" si="31"/>
        <v>2719400</v>
      </c>
      <c r="T180" s="103">
        <f t="shared" si="32"/>
        <v>2488504.39</v>
      </c>
      <c r="U180" s="103">
        <f t="shared" si="33"/>
        <v>0</v>
      </c>
      <c r="V180" s="26">
        <f t="shared" si="34"/>
        <v>46.59335299294127</v>
      </c>
    </row>
    <row r="181" spans="3:22" s="29" customFormat="1" ht="51.75" customHeight="1">
      <c r="C181" s="23"/>
      <c r="D181" s="23"/>
      <c r="E181" s="23"/>
      <c r="F181" s="28" t="s">
        <v>450</v>
      </c>
      <c r="G181" s="100">
        <v>5000</v>
      </c>
      <c r="H181" s="100">
        <v>5000</v>
      </c>
      <c r="I181" s="100">
        <v>5000</v>
      </c>
      <c r="J181" s="25">
        <f t="shared" si="29"/>
        <v>100</v>
      </c>
      <c r="K181" s="7"/>
      <c r="L181" s="100"/>
      <c r="M181" s="105"/>
      <c r="N181" s="105"/>
      <c r="O181" s="120"/>
      <c r="P181" s="25"/>
      <c r="Q181" s="7"/>
      <c r="R181" s="100">
        <f t="shared" si="30"/>
        <v>5000</v>
      </c>
      <c r="S181" s="100">
        <f t="shared" si="31"/>
        <v>5000</v>
      </c>
      <c r="T181" s="103">
        <f t="shared" si="32"/>
        <v>5000</v>
      </c>
      <c r="U181" s="103">
        <f t="shared" si="33"/>
        <v>0</v>
      </c>
      <c r="V181" s="26">
        <f t="shared" si="34"/>
        <v>100</v>
      </c>
    </row>
    <row r="182" spans="3:22" s="29" customFormat="1" ht="33.75" customHeight="1">
      <c r="C182" s="23"/>
      <c r="D182" s="23"/>
      <c r="E182" s="23"/>
      <c r="F182" s="60" t="s">
        <v>459</v>
      </c>
      <c r="G182" s="100"/>
      <c r="H182" s="100"/>
      <c r="I182" s="100"/>
      <c r="J182" s="25"/>
      <c r="K182" s="7"/>
      <c r="L182" s="100">
        <v>23633</v>
      </c>
      <c r="M182" s="100">
        <v>23633</v>
      </c>
      <c r="N182" s="100">
        <v>23633</v>
      </c>
      <c r="O182" s="114"/>
      <c r="P182" s="25">
        <f>N182/L182*100</f>
        <v>100</v>
      </c>
      <c r="Q182" s="7"/>
      <c r="R182" s="100">
        <f t="shared" si="30"/>
        <v>23633</v>
      </c>
      <c r="S182" s="100">
        <f t="shared" si="31"/>
        <v>23633</v>
      </c>
      <c r="T182" s="103">
        <f t="shared" si="32"/>
        <v>23633</v>
      </c>
      <c r="U182" s="103">
        <f t="shared" si="33"/>
        <v>0</v>
      </c>
      <c r="V182" s="26">
        <f t="shared" si="34"/>
        <v>100</v>
      </c>
    </row>
    <row r="183" spans="3:22" s="29" customFormat="1" ht="33.75" customHeight="1">
      <c r="C183" s="23"/>
      <c r="D183" s="23"/>
      <c r="E183" s="23"/>
      <c r="F183" s="60" t="s">
        <v>351</v>
      </c>
      <c r="G183" s="100"/>
      <c r="H183" s="100"/>
      <c r="I183" s="100"/>
      <c r="J183" s="25"/>
      <c r="K183" s="7"/>
      <c r="L183" s="100">
        <v>19663</v>
      </c>
      <c r="M183" s="100">
        <v>19663</v>
      </c>
      <c r="N183" s="100">
        <v>19568</v>
      </c>
      <c r="O183" s="114">
        <f>N183</f>
        <v>19568</v>
      </c>
      <c r="P183" s="25">
        <f>N183/L183*100</f>
        <v>99.51685907542084</v>
      </c>
      <c r="Q183" s="7"/>
      <c r="R183" s="100">
        <f t="shared" si="30"/>
        <v>19663</v>
      </c>
      <c r="S183" s="100">
        <f t="shared" si="31"/>
        <v>19663</v>
      </c>
      <c r="T183" s="103">
        <f t="shared" si="32"/>
        <v>19568</v>
      </c>
      <c r="U183" s="103">
        <f t="shared" si="33"/>
        <v>19568</v>
      </c>
      <c r="V183" s="26">
        <f t="shared" si="34"/>
        <v>99.51685907542084</v>
      </c>
    </row>
    <row r="184" spans="3:22" s="29" customFormat="1" ht="40.5" customHeight="1">
      <c r="C184" s="23"/>
      <c r="D184" s="23"/>
      <c r="E184" s="23"/>
      <c r="F184" s="60" t="s">
        <v>414</v>
      </c>
      <c r="G184" s="100">
        <v>635232</v>
      </c>
      <c r="H184" s="100">
        <v>365232</v>
      </c>
      <c r="I184" s="100"/>
      <c r="J184" s="25">
        <f t="shared" si="29"/>
        <v>0</v>
      </c>
      <c r="K184" s="7"/>
      <c r="L184" s="100"/>
      <c r="M184" s="100"/>
      <c r="N184" s="100"/>
      <c r="O184" s="114"/>
      <c r="P184" s="25"/>
      <c r="Q184" s="7"/>
      <c r="R184" s="100">
        <f t="shared" si="30"/>
        <v>635232</v>
      </c>
      <c r="S184" s="100">
        <f t="shared" si="31"/>
        <v>365232</v>
      </c>
      <c r="T184" s="103">
        <f t="shared" si="32"/>
        <v>0</v>
      </c>
      <c r="U184" s="103">
        <f t="shared" si="33"/>
        <v>0</v>
      </c>
      <c r="V184" s="26">
        <f t="shared" si="34"/>
        <v>0</v>
      </c>
    </row>
    <row r="185" spans="3:22" s="17" customFormat="1" ht="21.75" customHeight="1">
      <c r="C185" s="23" t="s">
        <v>158</v>
      </c>
      <c r="D185" s="23" t="s">
        <v>54</v>
      </c>
      <c r="E185" s="23" t="s">
        <v>43</v>
      </c>
      <c r="F185" s="40" t="s">
        <v>159</v>
      </c>
      <c r="G185" s="100">
        <f>G186</f>
        <v>47000</v>
      </c>
      <c r="H185" s="100">
        <f>H186</f>
        <v>18000</v>
      </c>
      <c r="I185" s="100">
        <f>I186</f>
        <v>8465.04</v>
      </c>
      <c r="J185" s="25">
        <f t="shared" si="29"/>
        <v>18.010723404255323</v>
      </c>
      <c r="K185" s="1">
        <f>K186</f>
        <v>0</v>
      </c>
      <c r="L185" s="100"/>
      <c r="M185" s="100"/>
      <c r="N185" s="100"/>
      <c r="O185" s="114"/>
      <c r="P185" s="25"/>
      <c r="Q185" s="1">
        <f>Q186</f>
        <v>0</v>
      </c>
      <c r="R185" s="100">
        <f t="shared" si="30"/>
        <v>47000</v>
      </c>
      <c r="S185" s="100">
        <f t="shared" si="31"/>
        <v>18000</v>
      </c>
      <c r="T185" s="103">
        <f t="shared" si="32"/>
        <v>8465.04</v>
      </c>
      <c r="U185" s="103">
        <f t="shared" si="33"/>
        <v>0</v>
      </c>
      <c r="V185" s="26">
        <f t="shared" si="34"/>
        <v>18.010723404255323</v>
      </c>
    </row>
    <row r="186" spans="3:22" s="20" customFormat="1" ht="40.5" customHeight="1">
      <c r="C186" s="27"/>
      <c r="D186" s="27"/>
      <c r="E186" s="27"/>
      <c r="F186" s="28" t="s">
        <v>398</v>
      </c>
      <c r="G186" s="100">
        <v>47000</v>
      </c>
      <c r="H186" s="100">
        <v>18000</v>
      </c>
      <c r="I186" s="100">
        <v>8465.04</v>
      </c>
      <c r="J186" s="25">
        <f t="shared" si="29"/>
        <v>18.010723404255323</v>
      </c>
      <c r="K186" s="6"/>
      <c r="L186" s="101"/>
      <c r="M186" s="101"/>
      <c r="N186" s="101"/>
      <c r="O186" s="115"/>
      <c r="P186" s="25"/>
      <c r="Q186" s="6"/>
      <c r="R186" s="100">
        <f t="shared" si="30"/>
        <v>47000</v>
      </c>
      <c r="S186" s="100">
        <f t="shared" si="31"/>
        <v>18000</v>
      </c>
      <c r="T186" s="103">
        <f t="shared" si="32"/>
        <v>8465.04</v>
      </c>
      <c r="U186" s="103">
        <f t="shared" si="33"/>
        <v>0</v>
      </c>
      <c r="V186" s="26">
        <f t="shared" si="34"/>
        <v>18.010723404255323</v>
      </c>
    </row>
    <row r="187" spans="3:22" s="20" customFormat="1" ht="100.5" customHeight="1">
      <c r="C187" s="23" t="s">
        <v>494</v>
      </c>
      <c r="D187" s="23" t="s">
        <v>252</v>
      </c>
      <c r="E187" s="23" t="s">
        <v>31</v>
      </c>
      <c r="F187" s="40" t="s">
        <v>253</v>
      </c>
      <c r="G187" s="100"/>
      <c r="H187" s="100"/>
      <c r="I187" s="100"/>
      <c r="J187" s="25"/>
      <c r="K187" s="6"/>
      <c r="L187" s="100">
        <f>L188</f>
        <v>64732</v>
      </c>
      <c r="M187" s="100">
        <f>M188</f>
        <v>64732</v>
      </c>
      <c r="N187" s="101">
        <f>N188</f>
        <v>0</v>
      </c>
      <c r="O187" s="101">
        <f>O188</f>
        <v>0</v>
      </c>
      <c r="P187" s="25">
        <f>N187/L187*100</f>
        <v>0</v>
      </c>
      <c r="Q187" s="6"/>
      <c r="R187" s="100">
        <f t="shared" si="30"/>
        <v>64732</v>
      </c>
      <c r="S187" s="100">
        <f t="shared" si="31"/>
        <v>64732</v>
      </c>
      <c r="T187" s="103">
        <f t="shared" si="32"/>
        <v>0</v>
      </c>
      <c r="U187" s="103">
        <f t="shared" si="33"/>
        <v>0</v>
      </c>
      <c r="V187" s="26">
        <f t="shared" si="34"/>
        <v>0</v>
      </c>
    </row>
    <row r="188" spans="3:22" s="20" customFormat="1" ht="57" customHeight="1">
      <c r="C188" s="27"/>
      <c r="D188" s="27"/>
      <c r="E188" s="139"/>
      <c r="F188" s="28" t="s">
        <v>493</v>
      </c>
      <c r="G188" s="100"/>
      <c r="H188" s="100"/>
      <c r="I188" s="100"/>
      <c r="J188" s="25"/>
      <c r="K188" s="6"/>
      <c r="L188" s="100">
        <v>64732</v>
      </c>
      <c r="M188" s="100">
        <v>64732</v>
      </c>
      <c r="N188" s="101"/>
      <c r="O188" s="115"/>
      <c r="P188" s="25">
        <f>N188/L188*100</f>
        <v>0</v>
      </c>
      <c r="Q188" s="6"/>
      <c r="R188" s="100">
        <f t="shared" si="30"/>
        <v>64732</v>
      </c>
      <c r="S188" s="100">
        <f t="shared" si="31"/>
        <v>64732</v>
      </c>
      <c r="T188" s="103">
        <f t="shared" si="32"/>
        <v>0</v>
      </c>
      <c r="U188" s="103">
        <f t="shared" si="33"/>
        <v>0</v>
      </c>
      <c r="V188" s="26">
        <f t="shared" si="34"/>
        <v>0</v>
      </c>
    </row>
    <row r="189" spans="3:22" s="29" customFormat="1" ht="29.25" customHeight="1">
      <c r="C189" s="18"/>
      <c r="D189" s="18"/>
      <c r="E189" s="18"/>
      <c r="F189" s="45" t="s">
        <v>5</v>
      </c>
      <c r="G189" s="105">
        <f>G175+G178</f>
        <v>8297432</v>
      </c>
      <c r="H189" s="105">
        <f>H175+H178</f>
        <v>4486393</v>
      </c>
      <c r="I189" s="105">
        <f>I175+I178</f>
        <v>3701161.41</v>
      </c>
      <c r="J189" s="25">
        <f t="shared" si="29"/>
        <v>44.606107166651086</v>
      </c>
      <c r="K189" s="7">
        <f>K175+K178</f>
        <v>0</v>
      </c>
      <c r="L189" s="105">
        <f>L175+L178+L187</f>
        <v>116318</v>
      </c>
      <c r="M189" s="105">
        <f>M175+M178+M187</f>
        <v>116318</v>
      </c>
      <c r="N189" s="105">
        <f>N175+N178+N187</f>
        <v>44751.95</v>
      </c>
      <c r="O189" s="105">
        <f>O175+O178+O187</f>
        <v>19568</v>
      </c>
      <c r="P189" s="25">
        <f>N189/L189*100</f>
        <v>38.473795973108196</v>
      </c>
      <c r="Q189" s="7">
        <f>Q175+Q178</f>
        <v>0</v>
      </c>
      <c r="R189" s="100">
        <f t="shared" si="30"/>
        <v>8413750</v>
      </c>
      <c r="S189" s="100">
        <f t="shared" si="31"/>
        <v>4602711</v>
      </c>
      <c r="T189" s="103">
        <f t="shared" si="32"/>
        <v>3745913.3600000003</v>
      </c>
      <c r="U189" s="103">
        <f t="shared" si="33"/>
        <v>19568</v>
      </c>
      <c r="V189" s="26">
        <f t="shared" si="34"/>
        <v>44.52132949041748</v>
      </c>
    </row>
    <row r="190" spans="3:22" s="29" customFormat="1" ht="45" customHeight="1">
      <c r="C190" s="18" t="s">
        <v>7</v>
      </c>
      <c r="D190" s="18"/>
      <c r="E190" s="18"/>
      <c r="F190" s="19" t="s">
        <v>501</v>
      </c>
      <c r="G190" s="105"/>
      <c r="H190" s="105"/>
      <c r="I190" s="105"/>
      <c r="J190" s="25"/>
      <c r="K190" s="7"/>
      <c r="L190" s="105"/>
      <c r="M190" s="105"/>
      <c r="N190" s="105"/>
      <c r="O190" s="120"/>
      <c r="P190" s="25"/>
      <c r="Q190" s="7"/>
      <c r="R190" s="100">
        <f t="shared" si="30"/>
        <v>0</v>
      </c>
      <c r="S190" s="100">
        <f t="shared" si="31"/>
        <v>0</v>
      </c>
      <c r="T190" s="103">
        <f t="shared" si="32"/>
        <v>0</v>
      </c>
      <c r="U190" s="103">
        <f t="shared" si="33"/>
        <v>0</v>
      </c>
      <c r="V190" s="26"/>
    </row>
    <row r="191" spans="3:22" s="20" customFormat="1" ht="44.25" customHeight="1">
      <c r="C191" s="21" t="s">
        <v>8</v>
      </c>
      <c r="D191" s="21"/>
      <c r="E191" s="21"/>
      <c r="F191" s="22" t="s">
        <v>374</v>
      </c>
      <c r="G191" s="101"/>
      <c r="H191" s="101"/>
      <c r="I191" s="101"/>
      <c r="J191" s="25"/>
      <c r="K191" s="6"/>
      <c r="L191" s="101"/>
      <c r="M191" s="101"/>
      <c r="N191" s="101"/>
      <c r="O191" s="115"/>
      <c r="P191" s="25"/>
      <c r="Q191" s="6"/>
      <c r="R191" s="100">
        <f t="shared" si="30"/>
        <v>0</v>
      </c>
      <c r="S191" s="100">
        <f t="shared" si="31"/>
        <v>0</v>
      </c>
      <c r="T191" s="103">
        <f t="shared" si="32"/>
        <v>0</v>
      </c>
      <c r="U191" s="103">
        <f t="shared" si="33"/>
        <v>0</v>
      </c>
      <c r="V191" s="26"/>
    </row>
    <row r="192" spans="1:22" s="17" customFormat="1" ht="43.5" customHeight="1">
      <c r="A192" s="17">
        <v>7</v>
      </c>
      <c r="B192" s="17">
        <v>47</v>
      </c>
      <c r="C192" s="23" t="s">
        <v>91</v>
      </c>
      <c r="D192" s="23" t="s">
        <v>33</v>
      </c>
      <c r="E192" s="23" t="s">
        <v>30</v>
      </c>
      <c r="F192" s="40" t="s">
        <v>99</v>
      </c>
      <c r="G192" s="100">
        <f>G193+G194</f>
        <v>2045300</v>
      </c>
      <c r="H192" s="100">
        <f>H193+H194</f>
        <v>1052325</v>
      </c>
      <c r="I192" s="100">
        <f>I193+I194</f>
        <v>1037033.41</v>
      </c>
      <c r="J192" s="25">
        <f t="shared" si="29"/>
        <v>50.70324206717841</v>
      </c>
      <c r="K192" s="1"/>
      <c r="L192" s="100">
        <f>L193+L194</f>
        <v>0</v>
      </c>
      <c r="M192" s="100">
        <f>M193+M194</f>
        <v>0</v>
      </c>
      <c r="N192" s="100">
        <f>N193+N194</f>
        <v>0</v>
      </c>
      <c r="O192" s="100">
        <f>O193+O194</f>
        <v>0</v>
      </c>
      <c r="P192" s="25"/>
      <c r="Q192" s="1"/>
      <c r="R192" s="100">
        <f t="shared" si="30"/>
        <v>2045300</v>
      </c>
      <c r="S192" s="100">
        <f t="shared" si="31"/>
        <v>1052325</v>
      </c>
      <c r="T192" s="103">
        <f t="shared" si="32"/>
        <v>1037033.41</v>
      </c>
      <c r="U192" s="103">
        <f t="shared" si="33"/>
        <v>0</v>
      </c>
      <c r="V192" s="26">
        <f t="shared" si="34"/>
        <v>50.70324206717841</v>
      </c>
    </row>
    <row r="193" spans="3:22" s="17" customFormat="1" ht="27" customHeight="1">
      <c r="C193" s="23"/>
      <c r="D193" s="23"/>
      <c r="E193" s="23"/>
      <c r="F193" s="60" t="s">
        <v>466</v>
      </c>
      <c r="G193" s="100">
        <v>2040300</v>
      </c>
      <c r="H193" s="100">
        <v>1047325</v>
      </c>
      <c r="I193" s="100">
        <v>1033076.4400000001</v>
      </c>
      <c r="J193" s="25">
        <f t="shared" si="29"/>
        <v>50.633555849629964</v>
      </c>
      <c r="K193" s="1"/>
      <c r="L193" s="100"/>
      <c r="M193" s="100"/>
      <c r="N193" s="100"/>
      <c r="O193" s="114"/>
      <c r="P193" s="25"/>
      <c r="Q193" s="1"/>
      <c r="R193" s="100">
        <f t="shared" si="30"/>
        <v>2040300</v>
      </c>
      <c r="S193" s="100">
        <f t="shared" si="31"/>
        <v>1047325</v>
      </c>
      <c r="T193" s="103">
        <f t="shared" si="32"/>
        <v>1033076.4400000001</v>
      </c>
      <c r="U193" s="103">
        <f t="shared" si="33"/>
        <v>0</v>
      </c>
      <c r="V193" s="26">
        <f t="shared" si="34"/>
        <v>50.633555849629964</v>
      </c>
    </row>
    <row r="194" spans="3:22" s="17" customFormat="1" ht="51.75" customHeight="1">
      <c r="C194" s="23"/>
      <c r="D194" s="23"/>
      <c r="E194" s="23"/>
      <c r="F194" s="28" t="s">
        <v>450</v>
      </c>
      <c r="G194" s="100">
        <v>5000</v>
      </c>
      <c r="H194" s="100">
        <v>5000</v>
      </c>
      <c r="I194" s="100">
        <v>3956.97</v>
      </c>
      <c r="J194" s="25">
        <f t="shared" si="29"/>
        <v>79.1394</v>
      </c>
      <c r="K194" s="1"/>
      <c r="L194" s="100"/>
      <c r="M194" s="100"/>
      <c r="N194" s="100"/>
      <c r="O194" s="114"/>
      <c r="P194" s="25"/>
      <c r="Q194" s="1"/>
      <c r="R194" s="100">
        <f t="shared" si="30"/>
        <v>5000</v>
      </c>
      <c r="S194" s="100">
        <f t="shared" si="31"/>
        <v>5000</v>
      </c>
      <c r="T194" s="103">
        <f t="shared" si="32"/>
        <v>3956.97</v>
      </c>
      <c r="U194" s="103">
        <f t="shared" si="33"/>
        <v>0</v>
      </c>
      <c r="V194" s="26">
        <f t="shared" si="34"/>
        <v>79.1394</v>
      </c>
    </row>
    <row r="195" spans="3:22" s="29" customFormat="1" ht="30" customHeight="1">
      <c r="C195" s="18"/>
      <c r="D195" s="18"/>
      <c r="E195" s="18"/>
      <c r="F195" s="19" t="s">
        <v>182</v>
      </c>
      <c r="G195" s="105">
        <f>G196</f>
        <v>6800900</v>
      </c>
      <c r="H195" s="105">
        <f>H196</f>
        <v>4171948</v>
      </c>
      <c r="I195" s="105">
        <f>I196</f>
        <v>4009491.05</v>
      </c>
      <c r="J195" s="25">
        <f t="shared" si="29"/>
        <v>58.955300769015864</v>
      </c>
      <c r="K195" s="7">
        <f>K196</f>
        <v>0</v>
      </c>
      <c r="L195" s="105">
        <f>L196</f>
        <v>381510</v>
      </c>
      <c r="M195" s="105">
        <f>M196</f>
        <v>381510</v>
      </c>
      <c r="N195" s="105">
        <f>N196</f>
        <v>177716.52</v>
      </c>
      <c r="O195" s="105">
        <f>O196</f>
        <v>0</v>
      </c>
      <c r="P195" s="25">
        <f>N195/L195*100</f>
        <v>46.582401509790046</v>
      </c>
      <c r="Q195" s="7">
        <f>Q196</f>
        <v>0</v>
      </c>
      <c r="R195" s="100">
        <f t="shared" si="30"/>
        <v>7182410</v>
      </c>
      <c r="S195" s="100">
        <f t="shared" si="31"/>
        <v>4553458</v>
      </c>
      <c r="T195" s="103">
        <f t="shared" si="32"/>
        <v>4187207.57</v>
      </c>
      <c r="U195" s="103">
        <f t="shared" si="33"/>
        <v>0</v>
      </c>
      <c r="V195" s="26">
        <f t="shared" si="34"/>
        <v>58.298086157710294</v>
      </c>
    </row>
    <row r="196" spans="1:22" s="17" customFormat="1" ht="54" customHeight="1">
      <c r="A196" s="17">
        <v>3</v>
      </c>
      <c r="B196" s="17">
        <v>50</v>
      </c>
      <c r="C196" s="23" t="s">
        <v>172</v>
      </c>
      <c r="D196" s="23" t="s">
        <v>210</v>
      </c>
      <c r="E196" s="23" t="s">
        <v>39</v>
      </c>
      <c r="F196" s="24" t="s">
        <v>173</v>
      </c>
      <c r="G196" s="100">
        <f>G197+G198</f>
        <v>6800900</v>
      </c>
      <c r="H196" s="100">
        <f>H197+H198</f>
        <v>4171948</v>
      </c>
      <c r="I196" s="100">
        <f>I197+I198</f>
        <v>4009491.05</v>
      </c>
      <c r="J196" s="25">
        <f t="shared" si="29"/>
        <v>58.955300769015864</v>
      </c>
      <c r="K196" s="1"/>
      <c r="L196" s="100">
        <f>L197</f>
        <v>381510</v>
      </c>
      <c r="M196" s="100">
        <f>M197</f>
        <v>381510</v>
      </c>
      <c r="N196" s="100">
        <f>N197</f>
        <v>177716.52</v>
      </c>
      <c r="O196" s="100">
        <f>O197</f>
        <v>0</v>
      </c>
      <c r="P196" s="25">
        <f>N196/L196*100</f>
        <v>46.582401509790046</v>
      </c>
      <c r="Q196" s="1"/>
      <c r="R196" s="100">
        <f t="shared" si="30"/>
        <v>7182410</v>
      </c>
      <c r="S196" s="100">
        <f t="shared" si="31"/>
        <v>4553458</v>
      </c>
      <c r="T196" s="103">
        <f t="shared" si="32"/>
        <v>4187207.57</v>
      </c>
      <c r="U196" s="103">
        <f t="shared" si="33"/>
        <v>0</v>
      </c>
      <c r="V196" s="26">
        <f t="shared" si="34"/>
        <v>58.298086157710294</v>
      </c>
    </row>
    <row r="197" spans="3:22" s="17" customFormat="1" ht="21.75" customHeight="1">
      <c r="C197" s="23"/>
      <c r="D197" s="23"/>
      <c r="E197" s="23"/>
      <c r="F197" s="31" t="s">
        <v>443</v>
      </c>
      <c r="G197" s="100">
        <v>6791400</v>
      </c>
      <c r="H197" s="100">
        <v>4162448</v>
      </c>
      <c r="I197" s="100">
        <v>4001369.15</v>
      </c>
      <c r="J197" s="25">
        <f t="shared" si="29"/>
        <v>58.91817813705569</v>
      </c>
      <c r="K197" s="1"/>
      <c r="L197" s="100">
        <v>381510</v>
      </c>
      <c r="M197" s="100">
        <v>381510</v>
      </c>
      <c r="N197" s="100">
        <v>177716.52</v>
      </c>
      <c r="O197" s="114"/>
      <c r="P197" s="25">
        <f>N197/L197*100</f>
        <v>46.582401509790046</v>
      </c>
      <c r="Q197" s="1"/>
      <c r="R197" s="100">
        <f t="shared" si="30"/>
        <v>7172910</v>
      </c>
      <c r="S197" s="100">
        <f t="shared" si="31"/>
        <v>4543958</v>
      </c>
      <c r="T197" s="103">
        <f t="shared" si="32"/>
        <v>4179085.67</v>
      </c>
      <c r="U197" s="103">
        <f t="shared" si="33"/>
        <v>0</v>
      </c>
      <c r="V197" s="26">
        <f t="shared" si="34"/>
        <v>58.26206755696084</v>
      </c>
    </row>
    <row r="198" spans="3:22" s="17" customFormat="1" ht="63.75" customHeight="1">
      <c r="C198" s="23"/>
      <c r="D198" s="23"/>
      <c r="E198" s="23"/>
      <c r="F198" s="28" t="s">
        <v>450</v>
      </c>
      <c r="G198" s="100">
        <v>9500</v>
      </c>
      <c r="H198" s="100">
        <v>9500</v>
      </c>
      <c r="I198" s="100">
        <v>8121.9</v>
      </c>
      <c r="J198" s="25">
        <f t="shared" si="29"/>
        <v>85.49368421052631</v>
      </c>
      <c r="K198" s="1"/>
      <c r="L198" s="100"/>
      <c r="M198" s="100"/>
      <c r="N198" s="100"/>
      <c r="O198" s="114"/>
      <c r="P198" s="25"/>
      <c r="Q198" s="1"/>
      <c r="R198" s="100">
        <f t="shared" si="30"/>
        <v>9500</v>
      </c>
      <c r="S198" s="100">
        <f t="shared" si="31"/>
        <v>9500</v>
      </c>
      <c r="T198" s="103">
        <f t="shared" si="32"/>
        <v>8121.9</v>
      </c>
      <c r="U198" s="103">
        <f t="shared" si="33"/>
        <v>0</v>
      </c>
      <c r="V198" s="26">
        <f t="shared" si="34"/>
        <v>85.49368421052631</v>
      </c>
    </row>
    <row r="199" spans="3:22" s="20" customFormat="1" ht="27.75" customHeight="1">
      <c r="C199" s="18"/>
      <c r="D199" s="18"/>
      <c r="E199" s="18"/>
      <c r="F199" s="19" t="s">
        <v>185</v>
      </c>
      <c r="G199" s="105">
        <f aca="true" t="shared" si="40" ref="G199:I200">G200</f>
        <v>141000</v>
      </c>
      <c r="H199" s="105">
        <f t="shared" si="40"/>
        <v>58000</v>
      </c>
      <c r="I199" s="105">
        <f t="shared" si="40"/>
        <v>29804</v>
      </c>
      <c r="J199" s="25">
        <f t="shared" si="29"/>
        <v>21.13758865248227</v>
      </c>
      <c r="K199" s="7">
        <f>K200</f>
        <v>0</v>
      </c>
      <c r="L199" s="105">
        <f>L200</f>
        <v>0</v>
      </c>
      <c r="M199" s="105">
        <f>M200</f>
        <v>0</v>
      </c>
      <c r="N199" s="105">
        <f>N200</f>
        <v>0</v>
      </c>
      <c r="O199" s="105">
        <f>O200</f>
        <v>0</v>
      </c>
      <c r="P199" s="25"/>
      <c r="Q199" s="7">
        <f>Q200</f>
        <v>0</v>
      </c>
      <c r="R199" s="100">
        <f t="shared" si="30"/>
        <v>141000</v>
      </c>
      <c r="S199" s="100">
        <f t="shared" si="31"/>
        <v>58000</v>
      </c>
      <c r="T199" s="103">
        <f t="shared" si="32"/>
        <v>29804</v>
      </c>
      <c r="U199" s="103">
        <f t="shared" si="33"/>
        <v>0</v>
      </c>
      <c r="V199" s="26">
        <f t="shared" si="34"/>
        <v>21.13758865248227</v>
      </c>
    </row>
    <row r="200" spans="3:22" s="17" customFormat="1" ht="30" customHeight="1">
      <c r="C200" s="23" t="s">
        <v>163</v>
      </c>
      <c r="D200" s="23" t="s">
        <v>162</v>
      </c>
      <c r="E200" s="23" t="s">
        <v>43</v>
      </c>
      <c r="F200" s="40" t="s">
        <v>160</v>
      </c>
      <c r="G200" s="100">
        <f t="shared" si="40"/>
        <v>141000</v>
      </c>
      <c r="H200" s="100">
        <f t="shared" si="40"/>
        <v>58000</v>
      </c>
      <c r="I200" s="100">
        <f t="shared" si="40"/>
        <v>29804</v>
      </c>
      <c r="J200" s="25">
        <f t="shared" si="29"/>
        <v>21.13758865248227</v>
      </c>
      <c r="K200" s="1">
        <f>K201</f>
        <v>0</v>
      </c>
      <c r="L200" s="100"/>
      <c r="M200" s="100"/>
      <c r="N200" s="100"/>
      <c r="O200" s="114"/>
      <c r="P200" s="25"/>
      <c r="Q200" s="1">
        <f>Q201</f>
        <v>0</v>
      </c>
      <c r="R200" s="100">
        <f t="shared" si="30"/>
        <v>141000</v>
      </c>
      <c r="S200" s="100">
        <f t="shared" si="31"/>
        <v>58000</v>
      </c>
      <c r="T200" s="103">
        <f t="shared" si="32"/>
        <v>29804</v>
      </c>
      <c r="U200" s="103">
        <f t="shared" si="33"/>
        <v>0</v>
      </c>
      <c r="V200" s="26">
        <f t="shared" si="34"/>
        <v>21.13758865248227</v>
      </c>
    </row>
    <row r="201" spans="3:22" s="20" customFormat="1" ht="42" customHeight="1">
      <c r="C201" s="27"/>
      <c r="D201" s="27"/>
      <c r="E201" s="27"/>
      <c r="F201" s="28" t="s">
        <v>161</v>
      </c>
      <c r="G201" s="100">
        <v>141000</v>
      </c>
      <c r="H201" s="100">
        <v>58000</v>
      </c>
      <c r="I201" s="100">
        <v>29804</v>
      </c>
      <c r="J201" s="25">
        <f t="shared" si="29"/>
        <v>21.13758865248227</v>
      </c>
      <c r="K201" s="6"/>
      <c r="L201" s="101"/>
      <c r="M201" s="101"/>
      <c r="N201" s="117"/>
      <c r="O201" s="115"/>
      <c r="P201" s="25"/>
      <c r="Q201" s="6"/>
      <c r="R201" s="100">
        <f t="shared" si="30"/>
        <v>141000</v>
      </c>
      <c r="S201" s="100">
        <f t="shared" si="31"/>
        <v>58000</v>
      </c>
      <c r="T201" s="103">
        <f t="shared" si="32"/>
        <v>29804</v>
      </c>
      <c r="U201" s="103">
        <f t="shared" si="33"/>
        <v>0</v>
      </c>
      <c r="V201" s="26">
        <f t="shared" si="34"/>
        <v>21.13758865248227</v>
      </c>
    </row>
    <row r="202" spans="3:22" s="29" customFormat="1" ht="27" customHeight="1">
      <c r="C202" s="18"/>
      <c r="D202" s="18"/>
      <c r="E202" s="18"/>
      <c r="F202" s="38" t="s">
        <v>165</v>
      </c>
      <c r="G202" s="105">
        <f>G203+G206+G209+G212+G215</f>
        <v>6717100</v>
      </c>
      <c r="H202" s="105">
        <f>H203+H206+H209+H212+H215</f>
        <v>4342521</v>
      </c>
      <c r="I202" s="105">
        <f>I203+I206+I209+I212+I215</f>
        <v>2229245.8899999997</v>
      </c>
      <c r="J202" s="25">
        <f t="shared" si="29"/>
        <v>33.187623974631904</v>
      </c>
      <c r="K202" s="7">
        <f>SUM(K203:K215)</f>
        <v>0</v>
      </c>
      <c r="L202" s="105">
        <f>L203+L206+L209+L212+L215</f>
        <v>72865.01</v>
      </c>
      <c r="M202" s="105">
        <f>M203+M206+M209+M212+M215</f>
        <v>72865.01</v>
      </c>
      <c r="N202" s="105">
        <f>N203+N206+N209+N212+N215</f>
        <v>72865.01</v>
      </c>
      <c r="O202" s="105">
        <f>O203+O206+O209+O212+O215</f>
        <v>0</v>
      </c>
      <c r="P202" s="25">
        <f>N202/L202*100</f>
        <v>100</v>
      </c>
      <c r="Q202" s="7">
        <f>SUM(Q203:Q215)</f>
        <v>0</v>
      </c>
      <c r="R202" s="100">
        <f t="shared" si="30"/>
        <v>6789965.01</v>
      </c>
      <c r="S202" s="100">
        <f t="shared" si="31"/>
        <v>4415386.01</v>
      </c>
      <c r="T202" s="103">
        <f t="shared" si="32"/>
        <v>2302110.8999999994</v>
      </c>
      <c r="U202" s="103">
        <f t="shared" si="33"/>
        <v>0</v>
      </c>
      <c r="V202" s="26">
        <f t="shared" si="34"/>
        <v>33.90460623301503</v>
      </c>
    </row>
    <row r="203" spans="1:22" s="17" customFormat="1" ht="24" customHeight="1">
      <c r="A203" s="17">
        <v>1</v>
      </c>
      <c r="B203" s="17">
        <v>48</v>
      </c>
      <c r="C203" s="23" t="s">
        <v>167</v>
      </c>
      <c r="D203" s="23" t="s">
        <v>168</v>
      </c>
      <c r="E203" s="23" t="s">
        <v>61</v>
      </c>
      <c r="F203" s="24" t="s">
        <v>166</v>
      </c>
      <c r="G203" s="100">
        <f>G204+G205</f>
        <v>1262300</v>
      </c>
      <c r="H203" s="100">
        <f>H204+H205</f>
        <v>660953</v>
      </c>
      <c r="I203" s="100">
        <f>I204+I205</f>
        <v>617384.71</v>
      </c>
      <c r="J203" s="25">
        <f t="shared" si="29"/>
        <v>48.90950724867306</v>
      </c>
      <c r="K203" s="1"/>
      <c r="L203" s="100">
        <f>L204+L205</f>
        <v>72865.01</v>
      </c>
      <c r="M203" s="100">
        <f>M204+M205</f>
        <v>72865.01</v>
      </c>
      <c r="N203" s="100">
        <f>N204+N205</f>
        <v>72865.01</v>
      </c>
      <c r="O203" s="100">
        <f>O204+O205</f>
        <v>0</v>
      </c>
      <c r="P203" s="25">
        <f>N203/L203*100</f>
        <v>100</v>
      </c>
      <c r="Q203" s="1"/>
      <c r="R203" s="100">
        <f t="shared" si="30"/>
        <v>1335165.01</v>
      </c>
      <c r="S203" s="100">
        <f t="shared" si="31"/>
        <v>733818.01</v>
      </c>
      <c r="T203" s="103">
        <f t="shared" si="32"/>
        <v>690249.72</v>
      </c>
      <c r="U203" s="103">
        <f t="shared" si="33"/>
        <v>0</v>
      </c>
      <c r="V203" s="26">
        <f t="shared" si="34"/>
        <v>51.69770888468685</v>
      </c>
    </row>
    <row r="204" spans="3:22" s="17" customFormat="1" ht="24" customHeight="1">
      <c r="C204" s="23"/>
      <c r="D204" s="23"/>
      <c r="E204" s="23"/>
      <c r="F204" s="60" t="s">
        <v>468</v>
      </c>
      <c r="G204" s="100">
        <v>1255800</v>
      </c>
      <c r="H204" s="100">
        <v>654453</v>
      </c>
      <c r="I204" s="100">
        <v>611573.73</v>
      </c>
      <c r="J204" s="25">
        <f t="shared" si="29"/>
        <v>48.69993072145246</v>
      </c>
      <c r="K204" s="1"/>
      <c r="L204" s="100">
        <v>72865.01</v>
      </c>
      <c r="M204" s="100">
        <v>72865.01</v>
      </c>
      <c r="N204" s="100">
        <v>72865.01</v>
      </c>
      <c r="O204" s="114"/>
      <c r="P204" s="25">
        <f>N204/L204*100</f>
        <v>100</v>
      </c>
      <c r="Q204" s="1"/>
      <c r="R204" s="100">
        <f t="shared" si="30"/>
        <v>1328665.01</v>
      </c>
      <c r="S204" s="100">
        <f t="shared" si="31"/>
        <v>727318.01</v>
      </c>
      <c r="T204" s="103">
        <f t="shared" si="32"/>
        <v>684438.74</v>
      </c>
      <c r="U204" s="103">
        <f t="shared" si="33"/>
        <v>0</v>
      </c>
      <c r="V204" s="26">
        <f t="shared" si="34"/>
        <v>51.513265936008956</v>
      </c>
    </row>
    <row r="205" spans="3:22" s="17" customFormat="1" ht="63" customHeight="1">
      <c r="C205" s="23"/>
      <c r="D205" s="23"/>
      <c r="E205" s="23"/>
      <c r="F205" s="28" t="s">
        <v>450</v>
      </c>
      <c r="G205" s="100">
        <v>6500</v>
      </c>
      <c r="H205" s="100">
        <v>6500</v>
      </c>
      <c r="I205" s="100">
        <v>5810.98</v>
      </c>
      <c r="J205" s="25">
        <f t="shared" si="29"/>
        <v>89.3996923076923</v>
      </c>
      <c r="K205" s="1"/>
      <c r="L205" s="100"/>
      <c r="M205" s="100"/>
      <c r="N205" s="100"/>
      <c r="O205" s="114"/>
      <c r="P205" s="25"/>
      <c r="Q205" s="1"/>
      <c r="R205" s="100">
        <f t="shared" si="30"/>
        <v>6500</v>
      </c>
      <c r="S205" s="100">
        <f t="shared" si="31"/>
        <v>6500</v>
      </c>
      <c r="T205" s="103">
        <f t="shared" si="32"/>
        <v>5810.98</v>
      </c>
      <c r="U205" s="103">
        <f t="shared" si="33"/>
        <v>0</v>
      </c>
      <c r="V205" s="26">
        <f t="shared" si="34"/>
        <v>89.3996923076923</v>
      </c>
    </row>
    <row r="206" spans="1:22" s="17" customFormat="1" ht="29.25" customHeight="1">
      <c r="A206" s="17">
        <v>2</v>
      </c>
      <c r="B206" s="17">
        <v>49</v>
      </c>
      <c r="C206" s="23" t="s">
        <v>170</v>
      </c>
      <c r="D206" s="23" t="s">
        <v>171</v>
      </c>
      <c r="E206" s="23" t="s">
        <v>61</v>
      </c>
      <c r="F206" s="40" t="s">
        <v>169</v>
      </c>
      <c r="G206" s="100">
        <f>G207+G208</f>
        <v>929000</v>
      </c>
      <c r="H206" s="100">
        <f>H207+H208</f>
        <v>474455</v>
      </c>
      <c r="I206" s="100">
        <f>I207+I208</f>
        <v>417495.98</v>
      </c>
      <c r="J206" s="25">
        <f t="shared" si="29"/>
        <v>44.9403638320775</v>
      </c>
      <c r="K206" s="1"/>
      <c r="L206" s="100">
        <f>L207+L208</f>
        <v>0</v>
      </c>
      <c r="M206" s="100">
        <f>M207+M208</f>
        <v>0</v>
      </c>
      <c r="N206" s="100">
        <f>N207+N208</f>
        <v>0</v>
      </c>
      <c r="O206" s="100">
        <f>O207+O208</f>
        <v>0</v>
      </c>
      <c r="P206" s="25"/>
      <c r="Q206" s="1"/>
      <c r="R206" s="100">
        <f t="shared" si="30"/>
        <v>929000</v>
      </c>
      <c r="S206" s="100">
        <f t="shared" si="31"/>
        <v>474455</v>
      </c>
      <c r="T206" s="103">
        <f t="shared" si="32"/>
        <v>417495.98</v>
      </c>
      <c r="U206" s="103">
        <f t="shared" si="33"/>
        <v>0</v>
      </c>
      <c r="V206" s="26">
        <f t="shared" si="34"/>
        <v>44.9403638320775</v>
      </c>
    </row>
    <row r="207" spans="3:22" s="17" customFormat="1" ht="28.5" customHeight="1">
      <c r="C207" s="23"/>
      <c r="D207" s="23"/>
      <c r="E207" s="23"/>
      <c r="F207" s="60" t="s">
        <v>467</v>
      </c>
      <c r="G207" s="100">
        <v>924200</v>
      </c>
      <c r="H207" s="100">
        <v>469655</v>
      </c>
      <c r="I207" s="100">
        <v>414073</v>
      </c>
      <c r="J207" s="25">
        <f t="shared" si="29"/>
        <v>44.803397533001515</v>
      </c>
      <c r="K207" s="1"/>
      <c r="L207" s="100"/>
      <c r="M207" s="100"/>
      <c r="N207" s="100"/>
      <c r="O207" s="114"/>
      <c r="P207" s="25"/>
      <c r="Q207" s="1"/>
      <c r="R207" s="100">
        <f t="shared" si="30"/>
        <v>924200</v>
      </c>
      <c r="S207" s="100">
        <f t="shared" si="31"/>
        <v>469655</v>
      </c>
      <c r="T207" s="103">
        <f t="shared" si="32"/>
        <v>414073</v>
      </c>
      <c r="U207" s="103">
        <f t="shared" si="33"/>
        <v>0</v>
      </c>
      <c r="V207" s="26">
        <f t="shared" si="34"/>
        <v>44.803397533001515</v>
      </c>
    </row>
    <row r="208" spans="3:22" s="17" customFormat="1" ht="57" customHeight="1">
      <c r="C208" s="23"/>
      <c r="D208" s="23"/>
      <c r="E208" s="23"/>
      <c r="F208" s="28" t="s">
        <v>450</v>
      </c>
      <c r="G208" s="100">
        <v>4800</v>
      </c>
      <c r="H208" s="100">
        <v>4800</v>
      </c>
      <c r="I208" s="100">
        <v>3422.98</v>
      </c>
      <c r="J208" s="25">
        <f t="shared" si="29"/>
        <v>71.31208333333333</v>
      </c>
      <c r="K208" s="1"/>
      <c r="L208" s="100"/>
      <c r="M208" s="100"/>
      <c r="N208" s="100"/>
      <c r="O208" s="114"/>
      <c r="P208" s="25"/>
      <c r="Q208" s="1"/>
      <c r="R208" s="100">
        <f t="shared" si="30"/>
        <v>4800</v>
      </c>
      <c r="S208" s="100">
        <f t="shared" si="31"/>
        <v>4800</v>
      </c>
      <c r="T208" s="103">
        <f t="shared" si="32"/>
        <v>3422.98</v>
      </c>
      <c r="U208" s="103">
        <f t="shared" si="33"/>
        <v>0</v>
      </c>
      <c r="V208" s="26">
        <f t="shared" si="34"/>
        <v>71.31208333333333</v>
      </c>
    </row>
    <row r="209" spans="3:22" s="17" customFormat="1" ht="42" customHeight="1">
      <c r="C209" s="23" t="s">
        <v>164</v>
      </c>
      <c r="D209" s="23" t="s">
        <v>60</v>
      </c>
      <c r="E209" s="23" t="s">
        <v>62</v>
      </c>
      <c r="F209" s="40" t="s">
        <v>349</v>
      </c>
      <c r="G209" s="100">
        <f>G210+G211</f>
        <v>1444500</v>
      </c>
      <c r="H209" s="100">
        <f>H210+H211</f>
        <v>755374</v>
      </c>
      <c r="I209" s="100">
        <f>I210+I211</f>
        <v>532095.34</v>
      </c>
      <c r="J209" s="25">
        <f aca="true" t="shared" si="41" ref="J209:J272">I209/G209*100</f>
        <v>36.8359529248875</v>
      </c>
      <c r="K209" s="1"/>
      <c r="L209" s="100">
        <f>L210+L211</f>
        <v>0</v>
      </c>
      <c r="M209" s="100">
        <f>M210+M211</f>
        <v>0</v>
      </c>
      <c r="N209" s="100">
        <f>N210+N211</f>
        <v>0</v>
      </c>
      <c r="O209" s="100">
        <f>O210+O211</f>
        <v>0</v>
      </c>
      <c r="P209" s="25"/>
      <c r="Q209" s="1"/>
      <c r="R209" s="100">
        <f aca="true" t="shared" si="42" ref="R209:R272">G209+L209</f>
        <v>1444500</v>
      </c>
      <c r="S209" s="100">
        <f aca="true" t="shared" si="43" ref="S209:S272">H209+M209</f>
        <v>755374</v>
      </c>
      <c r="T209" s="103">
        <f aca="true" t="shared" si="44" ref="T209:T272">I209+N209</f>
        <v>532095.34</v>
      </c>
      <c r="U209" s="103">
        <f aca="true" t="shared" si="45" ref="U209:U272">O209</f>
        <v>0</v>
      </c>
      <c r="V209" s="26">
        <f aca="true" t="shared" si="46" ref="V209:V272">T209/R209*100</f>
        <v>36.8359529248875</v>
      </c>
    </row>
    <row r="210" spans="3:22" s="17" customFormat="1" ht="45.75" customHeight="1">
      <c r="C210" s="23"/>
      <c r="D210" s="23"/>
      <c r="E210" s="23"/>
      <c r="F210" s="60" t="s">
        <v>469</v>
      </c>
      <c r="G210" s="100">
        <v>1438500</v>
      </c>
      <c r="H210" s="100">
        <v>749374</v>
      </c>
      <c r="I210" s="100">
        <v>527960.33</v>
      </c>
      <c r="J210" s="25">
        <f t="shared" si="41"/>
        <v>36.70214320472714</v>
      </c>
      <c r="K210" s="1"/>
      <c r="L210" s="100"/>
      <c r="M210" s="100"/>
      <c r="N210" s="100"/>
      <c r="O210" s="114"/>
      <c r="P210" s="25"/>
      <c r="Q210" s="1"/>
      <c r="R210" s="100">
        <f t="shared" si="42"/>
        <v>1438500</v>
      </c>
      <c r="S210" s="100">
        <f t="shared" si="43"/>
        <v>749374</v>
      </c>
      <c r="T210" s="103">
        <f t="shared" si="44"/>
        <v>527960.33</v>
      </c>
      <c r="U210" s="103">
        <f t="shared" si="45"/>
        <v>0</v>
      </c>
      <c r="V210" s="26">
        <f t="shared" si="46"/>
        <v>36.70214320472714</v>
      </c>
    </row>
    <row r="211" spans="3:22" s="17" customFormat="1" ht="54.75" customHeight="1">
      <c r="C211" s="23"/>
      <c r="D211" s="23"/>
      <c r="E211" s="23"/>
      <c r="F211" s="28" t="s">
        <v>450</v>
      </c>
      <c r="G211" s="100">
        <v>6000</v>
      </c>
      <c r="H211" s="100">
        <v>6000</v>
      </c>
      <c r="I211" s="100">
        <v>4135.01</v>
      </c>
      <c r="J211" s="25">
        <f t="shared" si="41"/>
        <v>68.91683333333334</v>
      </c>
      <c r="K211" s="1"/>
      <c r="L211" s="100"/>
      <c r="M211" s="100"/>
      <c r="N211" s="100"/>
      <c r="O211" s="114"/>
      <c r="P211" s="25"/>
      <c r="Q211" s="1"/>
      <c r="R211" s="100">
        <f t="shared" si="42"/>
        <v>6000</v>
      </c>
      <c r="S211" s="100">
        <f t="shared" si="43"/>
        <v>6000</v>
      </c>
      <c r="T211" s="103">
        <f t="shared" si="44"/>
        <v>4135.01</v>
      </c>
      <c r="U211" s="103">
        <f t="shared" si="45"/>
        <v>0</v>
      </c>
      <c r="V211" s="26">
        <f t="shared" si="46"/>
        <v>68.91683333333334</v>
      </c>
    </row>
    <row r="212" spans="3:22" s="17" customFormat="1" ht="30.75">
      <c r="C212" s="41" t="s">
        <v>265</v>
      </c>
      <c r="D212" s="41" t="s">
        <v>266</v>
      </c>
      <c r="E212" s="41" t="s">
        <v>63</v>
      </c>
      <c r="F212" s="24" t="s">
        <v>267</v>
      </c>
      <c r="G212" s="100">
        <f>G213+G214</f>
        <v>976300</v>
      </c>
      <c r="H212" s="100">
        <f>H213+H214</f>
        <v>526129</v>
      </c>
      <c r="I212" s="100">
        <f>I213+I214</f>
        <v>487607.74000000005</v>
      </c>
      <c r="J212" s="25">
        <f t="shared" si="41"/>
        <v>49.944457646215305</v>
      </c>
      <c r="K212" s="1"/>
      <c r="L212" s="100">
        <f>L213+L214</f>
        <v>0</v>
      </c>
      <c r="M212" s="100">
        <f>M213+M214</f>
        <v>0</v>
      </c>
      <c r="N212" s="100">
        <f>N213+N214</f>
        <v>0</v>
      </c>
      <c r="O212" s="100">
        <f>O213+O214</f>
        <v>0</v>
      </c>
      <c r="P212" s="25"/>
      <c r="Q212" s="1"/>
      <c r="R212" s="100">
        <f t="shared" si="42"/>
        <v>976300</v>
      </c>
      <c r="S212" s="100">
        <f t="shared" si="43"/>
        <v>526129</v>
      </c>
      <c r="T212" s="103">
        <f t="shared" si="44"/>
        <v>487607.74000000005</v>
      </c>
      <c r="U212" s="103">
        <f t="shared" si="45"/>
        <v>0</v>
      </c>
      <c r="V212" s="26">
        <f t="shared" si="46"/>
        <v>49.944457646215305</v>
      </c>
    </row>
    <row r="213" spans="3:22" s="17" customFormat="1" ht="42" customHeight="1">
      <c r="C213" s="41"/>
      <c r="D213" s="41"/>
      <c r="E213" s="41"/>
      <c r="F213" s="60" t="s">
        <v>470</v>
      </c>
      <c r="G213" s="100">
        <v>972300</v>
      </c>
      <c r="H213" s="100">
        <v>522129</v>
      </c>
      <c r="I213" s="100">
        <v>483720.78</v>
      </c>
      <c r="J213" s="25">
        <f t="shared" si="41"/>
        <v>49.75015735883987</v>
      </c>
      <c r="K213" s="1"/>
      <c r="L213" s="100"/>
      <c r="M213" s="100"/>
      <c r="N213" s="100"/>
      <c r="O213" s="114"/>
      <c r="P213" s="25"/>
      <c r="Q213" s="1"/>
      <c r="R213" s="100">
        <f t="shared" si="42"/>
        <v>972300</v>
      </c>
      <c r="S213" s="100">
        <f t="shared" si="43"/>
        <v>522129</v>
      </c>
      <c r="T213" s="103">
        <f t="shared" si="44"/>
        <v>483720.78</v>
      </c>
      <c r="U213" s="103">
        <f t="shared" si="45"/>
        <v>0</v>
      </c>
      <c r="V213" s="26">
        <f t="shared" si="46"/>
        <v>49.75015735883987</v>
      </c>
    </row>
    <row r="214" spans="3:22" s="17" customFormat="1" ht="51" customHeight="1">
      <c r="C214" s="41"/>
      <c r="D214" s="41"/>
      <c r="E214" s="41"/>
      <c r="F214" s="28" t="s">
        <v>450</v>
      </c>
      <c r="G214" s="100">
        <v>4000</v>
      </c>
      <c r="H214" s="100">
        <v>4000</v>
      </c>
      <c r="I214" s="100">
        <v>3886.96</v>
      </c>
      <c r="J214" s="25">
        <f t="shared" si="41"/>
        <v>97.174</v>
      </c>
      <c r="K214" s="1"/>
      <c r="L214" s="100"/>
      <c r="M214" s="100"/>
      <c r="N214" s="100"/>
      <c r="O214" s="114"/>
      <c r="P214" s="25"/>
      <c r="Q214" s="1"/>
      <c r="R214" s="100">
        <f t="shared" si="42"/>
        <v>4000</v>
      </c>
      <c r="S214" s="100">
        <f t="shared" si="43"/>
        <v>4000</v>
      </c>
      <c r="T214" s="103">
        <f t="shared" si="44"/>
        <v>3886.96</v>
      </c>
      <c r="U214" s="103">
        <f t="shared" si="45"/>
        <v>0</v>
      </c>
      <c r="V214" s="26">
        <f t="shared" si="46"/>
        <v>97.174</v>
      </c>
    </row>
    <row r="215" spans="3:22" s="17" customFormat="1" ht="26.25" customHeight="1">
      <c r="C215" s="41" t="s">
        <v>269</v>
      </c>
      <c r="D215" s="41" t="s">
        <v>270</v>
      </c>
      <c r="E215" s="41" t="s">
        <v>63</v>
      </c>
      <c r="F215" s="24" t="s">
        <v>268</v>
      </c>
      <c r="G215" s="100">
        <f>SUM(G216:G217)</f>
        <v>2105000</v>
      </c>
      <c r="H215" s="100">
        <f>SUM(H216:H217)</f>
        <v>1925610</v>
      </c>
      <c r="I215" s="100">
        <f>SUM(I216:I217)</f>
        <v>174662.12</v>
      </c>
      <c r="J215" s="25">
        <f t="shared" si="41"/>
        <v>8.297487885985747</v>
      </c>
      <c r="K215" s="1">
        <f>SUM(K216:K217)</f>
        <v>0</v>
      </c>
      <c r="L215" s="100">
        <f>SUM(L216:L217)</f>
        <v>0</v>
      </c>
      <c r="M215" s="100">
        <f>SUM(M216:M217)</f>
        <v>0</v>
      </c>
      <c r="N215" s="100">
        <f>SUM(N216:N217)</f>
        <v>0</v>
      </c>
      <c r="O215" s="114">
        <f>SUM(O216:O217)</f>
        <v>0</v>
      </c>
      <c r="P215" s="25"/>
      <c r="Q215" s="1">
        <f>SUM(Q216:Q217)</f>
        <v>0</v>
      </c>
      <c r="R215" s="100">
        <f t="shared" si="42"/>
        <v>2105000</v>
      </c>
      <c r="S215" s="100">
        <f t="shared" si="43"/>
        <v>1925610</v>
      </c>
      <c r="T215" s="103">
        <f t="shared" si="44"/>
        <v>174662.12</v>
      </c>
      <c r="U215" s="103">
        <f t="shared" si="45"/>
        <v>0</v>
      </c>
      <c r="V215" s="26">
        <f t="shared" si="46"/>
        <v>8.297487885985747</v>
      </c>
    </row>
    <row r="216" spans="3:22" s="20" customFormat="1" ht="42" customHeight="1">
      <c r="C216" s="50"/>
      <c r="D216" s="50"/>
      <c r="E216" s="50"/>
      <c r="F216" s="28" t="s">
        <v>399</v>
      </c>
      <c r="G216" s="100">
        <v>2080000</v>
      </c>
      <c r="H216" s="100">
        <v>1900610</v>
      </c>
      <c r="I216" s="100">
        <v>149827.12</v>
      </c>
      <c r="J216" s="25">
        <f t="shared" si="41"/>
        <v>7.203226923076923</v>
      </c>
      <c r="K216" s="6"/>
      <c r="L216" s="100"/>
      <c r="M216" s="100"/>
      <c r="N216" s="101"/>
      <c r="O216" s="115"/>
      <c r="P216" s="25"/>
      <c r="Q216" s="1"/>
      <c r="R216" s="100">
        <f t="shared" si="42"/>
        <v>2080000</v>
      </c>
      <c r="S216" s="100">
        <f t="shared" si="43"/>
        <v>1900610</v>
      </c>
      <c r="T216" s="103">
        <f t="shared" si="44"/>
        <v>149827.12</v>
      </c>
      <c r="U216" s="103">
        <f t="shared" si="45"/>
        <v>0</v>
      </c>
      <c r="V216" s="26">
        <f t="shared" si="46"/>
        <v>7.203226923076923</v>
      </c>
    </row>
    <row r="217" spans="3:22" s="20" customFormat="1" ht="42" customHeight="1">
      <c r="C217" s="50"/>
      <c r="D217" s="50"/>
      <c r="E217" s="50"/>
      <c r="F217" s="28" t="s">
        <v>344</v>
      </c>
      <c r="G217" s="100">
        <v>25000</v>
      </c>
      <c r="H217" s="101">
        <v>25000</v>
      </c>
      <c r="I217" s="100">
        <v>24835</v>
      </c>
      <c r="J217" s="25">
        <f t="shared" si="41"/>
        <v>99.33999999999999</v>
      </c>
      <c r="K217" s="6"/>
      <c r="L217" s="100"/>
      <c r="M217" s="100"/>
      <c r="N217" s="101"/>
      <c r="O217" s="115"/>
      <c r="P217" s="25"/>
      <c r="Q217" s="6"/>
      <c r="R217" s="100">
        <f t="shared" si="42"/>
        <v>25000</v>
      </c>
      <c r="S217" s="100">
        <f t="shared" si="43"/>
        <v>25000</v>
      </c>
      <c r="T217" s="103">
        <f t="shared" si="44"/>
        <v>24835</v>
      </c>
      <c r="U217" s="103">
        <f t="shared" si="45"/>
        <v>0</v>
      </c>
      <c r="V217" s="26">
        <f t="shared" si="46"/>
        <v>99.33999999999999</v>
      </c>
    </row>
    <row r="218" spans="3:22" s="29" customFormat="1" ht="35.25" customHeight="1">
      <c r="C218" s="18"/>
      <c r="D218" s="18"/>
      <c r="E218" s="18"/>
      <c r="F218" s="19" t="s">
        <v>9</v>
      </c>
      <c r="G218" s="105">
        <f>G219+G223+G226+G229</f>
        <v>6256670</v>
      </c>
      <c r="H218" s="105">
        <f>H219+H223+H226+H229</f>
        <v>3579682</v>
      </c>
      <c r="I218" s="105">
        <f aca="true" t="shared" si="47" ref="I218:Q218">I219+I223+I226+I229</f>
        <v>2461067.9099999997</v>
      </c>
      <c r="J218" s="25">
        <f t="shared" si="41"/>
        <v>39.33510813260088</v>
      </c>
      <c r="K218" s="7">
        <f t="shared" si="47"/>
        <v>0</v>
      </c>
      <c r="L218" s="105">
        <f t="shared" si="47"/>
        <v>0</v>
      </c>
      <c r="M218" s="105">
        <f t="shared" si="47"/>
        <v>0</v>
      </c>
      <c r="N218" s="105">
        <f t="shared" si="47"/>
        <v>0</v>
      </c>
      <c r="O218" s="105">
        <f t="shared" si="47"/>
        <v>0</v>
      </c>
      <c r="P218" s="25"/>
      <c r="Q218" s="7">
        <f t="shared" si="47"/>
        <v>0</v>
      </c>
      <c r="R218" s="100">
        <f t="shared" si="42"/>
        <v>6256670</v>
      </c>
      <c r="S218" s="100">
        <f t="shared" si="43"/>
        <v>3579682</v>
      </c>
      <c r="T218" s="103">
        <f t="shared" si="44"/>
        <v>2461067.9099999997</v>
      </c>
      <c r="U218" s="103">
        <f t="shared" si="45"/>
        <v>0</v>
      </c>
      <c r="V218" s="26">
        <f t="shared" si="46"/>
        <v>39.33510813260088</v>
      </c>
    </row>
    <row r="219" spans="3:22" s="17" customFormat="1" ht="42" customHeight="1">
      <c r="C219" s="23" t="s">
        <v>175</v>
      </c>
      <c r="D219" s="23" t="s">
        <v>64</v>
      </c>
      <c r="E219" s="23" t="s">
        <v>65</v>
      </c>
      <c r="F219" s="40" t="s">
        <v>174</v>
      </c>
      <c r="G219" s="100">
        <f>SUM(G220:G222)</f>
        <v>667080</v>
      </c>
      <c r="H219" s="100">
        <f>SUM(H220:H222)</f>
        <v>443100</v>
      </c>
      <c r="I219" s="100">
        <f>SUM(I220:I222)</f>
        <v>116267.95000000001</v>
      </c>
      <c r="J219" s="25">
        <f t="shared" si="41"/>
        <v>17.429386280506087</v>
      </c>
      <c r="K219" s="1">
        <f>SUM(K220:K222)</f>
        <v>0</v>
      </c>
      <c r="L219" s="100">
        <f>N219+Q219</f>
        <v>0</v>
      </c>
      <c r="M219" s="100">
        <f>SUM(M220:M222)</f>
        <v>0</v>
      </c>
      <c r="N219" s="100">
        <f>SUM(N220:N222)</f>
        <v>0</v>
      </c>
      <c r="O219" s="114">
        <f>SUM(O220:O222)</f>
        <v>0</v>
      </c>
      <c r="P219" s="25"/>
      <c r="Q219" s="1">
        <f>SUM(Q220:Q221)</f>
        <v>0</v>
      </c>
      <c r="R219" s="100">
        <f t="shared" si="42"/>
        <v>667080</v>
      </c>
      <c r="S219" s="100">
        <f t="shared" si="43"/>
        <v>443100</v>
      </c>
      <c r="T219" s="103">
        <f t="shared" si="44"/>
        <v>116267.95000000001</v>
      </c>
      <c r="U219" s="103">
        <f t="shared" si="45"/>
        <v>0</v>
      </c>
      <c r="V219" s="26">
        <f t="shared" si="46"/>
        <v>17.429386280506087</v>
      </c>
    </row>
    <row r="220" spans="3:22" s="20" customFormat="1" ht="38.25" customHeight="1">
      <c r="C220" s="27"/>
      <c r="D220" s="27"/>
      <c r="E220" s="27"/>
      <c r="F220" s="28" t="s">
        <v>400</v>
      </c>
      <c r="G220" s="100">
        <v>627110</v>
      </c>
      <c r="H220" s="100">
        <v>403130</v>
      </c>
      <c r="I220" s="100">
        <v>76297.95000000001</v>
      </c>
      <c r="J220" s="25">
        <f t="shared" si="41"/>
        <v>12.166597566615108</v>
      </c>
      <c r="K220" s="6"/>
      <c r="L220" s="101"/>
      <c r="M220" s="101"/>
      <c r="N220" s="117"/>
      <c r="O220" s="115"/>
      <c r="P220" s="25"/>
      <c r="Q220" s="6"/>
      <c r="R220" s="100">
        <f t="shared" si="42"/>
        <v>627110</v>
      </c>
      <c r="S220" s="100">
        <f t="shared" si="43"/>
        <v>403130</v>
      </c>
      <c r="T220" s="103">
        <f t="shared" si="44"/>
        <v>76297.95000000001</v>
      </c>
      <c r="U220" s="103">
        <f t="shared" si="45"/>
        <v>0</v>
      </c>
      <c r="V220" s="26">
        <f t="shared" si="46"/>
        <v>12.166597566615108</v>
      </c>
    </row>
    <row r="221" spans="3:22" s="20" customFormat="1" ht="47.25" customHeight="1">
      <c r="C221" s="27"/>
      <c r="D221" s="27"/>
      <c r="E221" s="27"/>
      <c r="F221" s="28" t="s">
        <v>312</v>
      </c>
      <c r="G221" s="100">
        <v>39970</v>
      </c>
      <c r="H221" s="100">
        <v>39970</v>
      </c>
      <c r="I221" s="100">
        <v>39970</v>
      </c>
      <c r="J221" s="25">
        <f t="shared" si="41"/>
        <v>100</v>
      </c>
      <c r="K221" s="6"/>
      <c r="L221" s="101"/>
      <c r="M221" s="101"/>
      <c r="N221" s="117"/>
      <c r="O221" s="115"/>
      <c r="P221" s="25"/>
      <c r="Q221" s="6"/>
      <c r="R221" s="100">
        <f t="shared" si="42"/>
        <v>39970</v>
      </c>
      <c r="S221" s="100">
        <f t="shared" si="43"/>
        <v>39970</v>
      </c>
      <c r="T221" s="103">
        <f t="shared" si="44"/>
        <v>39970</v>
      </c>
      <c r="U221" s="103">
        <f t="shared" si="45"/>
        <v>0</v>
      </c>
      <c r="V221" s="26">
        <f t="shared" si="46"/>
        <v>100</v>
      </c>
    </row>
    <row r="222" spans="3:22" s="20" customFormat="1" ht="42.75" customHeight="1" hidden="1">
      <c r="C222" s="27"/>
      <c r="D222" s="27"/>
      <c r="E222" s="27"/>
      <c r="F222" s="28" t="s">
        <v>4</v>
      </c>
      <c r="G222" s="101">
        <f>H222+K222</f>
        <v>0</v>
      </c>
      <c r="H222" s="101"/>
      <c r="I222" s="101" t="s">
        <v>3</v>
      </c>
      <c r="J222" s="25" t="e">
        <f t="shared" si="41"/>
        <v>#VALUE!</v>
      </c>
      <c r="K222" s="6"/>
      <c r="L222" s="101">
        <f>N222+Q222</f>
        <v>0</v>
      </c>
      <c r="M222" s="101"/>
      <c r="N222" s="117"/>
      <c r="O222" s="115"/>
      <c r="P222" s="25"/>
      <c r="Q222" s="6"/>
      <c r="R222" s="100">
        <f t="shared" si="42"/>
        <v>0</v>
      </c>
      <c r="S222" s="100">
        <f t="shared" si="43"/>
        <v>0</v>
      </c>
      <c r="T222" s="103" t="e">
        <f t="shared" si="44"/>
        <v>#VALUE!</v>
      </c>
      <c r="U222" s="103">
        <f t="shared" si="45"/>
        <v>0</v>
      </c>
      <c r="V222" s="26" t="e">
        <f t="shared" si="46"/>
        <v>#VALUE!</v>
      </c>
    </row>
    <row r="223" spans="3:22" s="17" customFormat="1" ht="49.5" customHeight="1">
      <c r="C223" s="23" t="s">
        <v>177</v>
      </c>
      <c r="D223" s="23" t="s">
        <v>66</v>
      </c>
      <c r="E223" s="23" t="s">
        <v>65</v>
      </c>
      <c r="F223" s="40" t="s">
        <v>176</v>
      </c>
      <c r="G223" s="100">
        <f>SUM(G224:G225)</f>
        <v>337720</v>
      </c>
      <c r="H223" s="100">
        <f>SUM(H224:H225)</f>
        <v>220530</v>
      </c>
      <c r="I223" s="100">
        <f>SUM(I224:I225)</f>
        <v>133115.6</v>
      </c>
      <c r="J223" s="25">
        <f t="shared" si="41"/>
        <v>39.41596588890205</v>
      </c>
      <c r="K223" s="1"/>
      <c r="L223" s="100">
        <f>N223+Q223</f>
        <v>0</v>
      </c>
      <c r="M223" s="100">
        <f>SUM(M224:M225)</f>
        <v>0</v>
      </c>
      <c r="N223" s="100">
        <f>SUM(N224:N225)</f>
        <v>0</v>
      </c>
      <c r="O223" s="114">
        <f>SUM(O224:O225)</f>
        <v>0</v>
      </c>
      <c r="P223" s="25"/>
      <c r="Q223" s="1">
        <f>SUM(Q224:Q225)</f>
        <v>0</v>
      </c>
      <c r="R223" s="100">
        <f t="shared" si="42"/>
        <v>337720</v>
      </c>
      <c r="S223" s="100">
        <f t="shared" si="43"/>
        <v>220530</v>
      </c>
      <c r="T223" s="103">
        <f t="shared" si="44"/>
        <v>133115.6</v>
      </c>
      <c r="U223" s="103">
        <f t="shared" si="45"/>
        <v>0</v>
      </c>
      <c r="V223" s="26">
        <f t="shared" si="46"/>
        <v>39.41596588890205</v>
      </c>
    </row>
    <row r="224" spans="3:22" s="20" customFormat="1" ht="41.25" customHeight="1">
      <c r="C224" s="27"/>
      <c r="D224" s="27"/>
      <c r="E224" s="27"/>
      <c r="F224" s="28" t="s">
        <v>401</v>
      </c>
      <c r="G224" s="100">
        <v>322720</v>
      </c>
      <c r="H224" s="100">
        <v>205530</v>
      </c>
      <c r="I224" s="100">
        <v>118115.6</v>
      </c>
      <c r="J224" s="25">
        <f t="shared" si="41"/>
        <v>36.60002478929103</v>
      </c>
      <c r="K224" s="6"/>
      <c r="L224" s="101"/>
      <c r="M224" s="101"/>
      <c r="N224" s="117"/>
      <c r="O224" s="115"/>
      <c r="P224" s="25"/>
      <c r="Q224" s="6"/>
      <c r="R224" s="100">
        <f t="shared" si="42"/>
        <v>322720</v>
      </c>
      <c r="S224" s="100">
        <f t="shared" si="43"/>
        <v>205530</v>
      </c>
      <c r="T224" s="103">
        <f t="shared" si="44"/>
        <v>118115.6</v>
      </c>
      <c r="U224" s="103">
        <f t="shared" si="45"/>
        <v>0</v>
      </c>
      <c r="V224" s="26">
        <f t="shared" si="46"/>
        <v>36.60002478929103</v>
      </c>
    </row>
    <row r="225" spans="3:22" s="20" customFormat="1" ht="42" customHeight="1">
      <c r="C225" s="27"/>
      <c r="D225" s="27"/>
      <c r="E225" s="27"/>
      <c r="F225" s="28" t="s">
        <v>312</v>
      </c>
      <c r="G225" s="100">
        <v>15000</v>
      </c>
      <c r="H225" s="100">
        <v>15000</v>
      </c>
      <c r="I225" s="100">
        <v>15000</v>
      </c>
      <c r="J225" s="25">
        <f t="shared" si="41"/>
        <v>100</v>
      </c>
      <c r="K225" s="6"/>
      <c r="L225" s="101"/>
      <c r="M225" s="101"/>
      <c r="N225" s="117"/>
      <c r="O225" s="115"/>
      <c r="P225" s="25"/>
      <c r="Q225" s="6"/>
      <c r="R225" s="100">
        <f t="shared" si="42"/>
        <v>15000</v>
      </c>
      <c r="S225" s="100">
        <f t="shared" si="43"/>
        <v>15000</v>
      </c>
      <c r="T225" s="103">
        <f t="shared" si="44"/>
        <v>15000</v>
      </c>
      <c r="U225" s="103">
        <f t="shared" si="45"/>
        <v>0</v>
      </c>
      <c r="V225" s="26">
        <f t="shared" si="46"/>
        <v>100</v>
      </c>
    </row>
    <row r="226" spans="3:22" s="20" customFormat="1" ht="45.75" customHeight="1">
      <c r="C226" s="23" t="s">
        <v>179</v>
      </c>
      <c r="D226" s="23" t="s">
        <v>73</v>
      </c>
      <c r="E226" s="23" t="s">
        <v>65</v>
      </c>
      <c r="F226" s="24" t="s">
        <v>178</v>
      </c>
      <c r="G226" s="100">
        <f>G227+G228</f>
        <v>5201700</v>
      </c>
      <c r="H226" s="100">
        <f aca="true" t="shared" si="48" ref="H226:Q226">H227+H228</f>
        <v>2873382</v>
      </c>
      <c r="I226" s="100">
        <f t="shared" si="48"/>
        <v>2199484.36</v>
      </c>
      <c r="J226" s="25">
        <f t="shared" si="41"/>
        <v>42.28395255397274</v>
      </c>
      <c r="K226" s="1">
        <f t="shared" si="48"/>
        <v>0</v>
      </c>
      <c r="L226" s="100">
        <f t="shared" si="48"/>
        <v>0</v>
      </c>
      <c r="M226" s="100">
        <f t="shared" si="48"/>
        <v>0</v>
      </c>
      <c r="N226" s="100">
        <f t="shared" si="48"/>
        <v>0</v>
      </c>
      <c r="O226" s="114">
        <f t="shared" si="48"/>
        <v>0</v>
      </c>
      <c r="P226" s="25"/>
      <c r="Q226" s="1">
        <f t="shared" si="48"/>
        <v>0</v>
      </c>
      <c r="R226" s="100">
        <f t="shared" si="42"/>
        <v>5201700</v>
      </c>
      <c r="S226" s="100">
        <f t="shared" si="43"/>
        <v>2873382</v>
      </c>
      <c r="T226" s="103">
        <f t="shared" si="44"/>
        <v>2199484.36</v>
      </c>
      <c r="U226" s="103">
        <f t="shared" si="45"/>
        <v>0</v>
      </c>
      <c r="V226" s="26">
        <f t="shared" si="46"/>
        <v>42.28395255397274</v>
      </c>
    </row>
    <row r="227" spans="3:22" s="20" customFormat="1" ht="39" customHeight="1">
      <c r="C227" s="23"/>
      <c r="D227" s="23"/>
      <c r="E227" s="23"/>
      <c r="F227" s="31" t="s">
        <v>415</v>
      </c>
      <c r="G227" s="100">
        <v>5193200</v>
      </c>
      <c r="H227" s="100">
        <v>2864882</v>
      </c>
      <c r="I227" s="100">
        <v>2191077.42</v>
      </c>
      <c r="J227" s="25">
        <f t="shared" si="41"/>
        <v>42.19127743972887</v>
      </c>
      <c r="K227" s="6"/>
      <c r="L227" s="100"/>
      <c r="M227" s="100"/>
      <c r="N227" s="101"/>
      <c r="O227" s="115"/>
      <c r="P227" s="25"/>
      <c r="Q227" s="6"/>
      <c r="R227" s="100">
        <f t="shared" si="42"/>
        <v>5193200</v>
      </c>
      <c r="S227" s="100">
        <f t="shared" si="43"/>
        <v>2864882</v>
      </c>
      <c r="T227" s="103">
        <f t="shared" si="44"/>
        <v>2191077.42</v>
      </c>
      <c r="U227" s="103">
        <f t="shared" si="45"/>
        <v>0</v>
      </c>
      <c r="V227" s="26">
        <f t="shared" si="46"/>
        <v>42.19127743972887</v>
      </c>
    </row>
    <row r="228" spans="3:22" s="20" customFormat="1" ht="60.75" customHeight="1">
      <c r="C228" s="23"/>
      <c r="D228" s="23"/>
      <c r="E228" s="23"/>
      <c r="F228" s="28" t="s">
        <v>450</v>
      </c>
      <c r="G228" s="100">
        <v>8500</v>
      </c>
      <c r="H228" s="100">
        <v>8500</v>
      </c>
      <c r="I228" s="100">
        <v>8406.94</v>
      </c>
      <c r="J228" s="25">
        <f t="shared" si="41"/>
        <v>98.90517647058824</v>
      </c>
      <c r="K228" s="6"/>
      <c r="L228" s="100"/>
      <c r="M228" s="100"/>
      <c r="N228" s="101"/>
      <c r="O228" s="115"/>
      <c r="P228" s="25"/>
      <c r="Q228" s="6"/>
      <c r="R228" s="100">
        <f t="shared" si="42"/>
        <v>8500</v>
      </c>
      <c r="S228" s="100">
        <f t="shared" si="43"/>
        <v>8500</v>
      </c>
      <c r="T228" s="103">
        <f t="shared" si="44"/>
        <v>8406.94</v>
      </c>
      <c r="U228" s="103">
        <f t="shared" si="45"/>
        <v>0</v>
      </c>
      <c r="V228" s="26">
        <f t="shared" si="46"/>
        <v>98.90517647058824</v>
      </c>
    </row>
    <row r="229" spans="3:22" s="17" customFormat="1" ht="61.5" customHeight="1">
      <c r="C229" s="23" t="s">
        <v>181</v>
      </c>
      <c r="D229" s="23" t="s">
        <v>71</v>
      </c>
      <c r="E229" s="23" t="s">
        <v>65</v>
      </c>
      <c r="F229" s="40" t="s">
        <v>180</v>
      </c>
      <c r="G229" s="100">
        <f>G230+G231</f>
        <v>50170</v>
      </c>
      <c r="H229" s="100">
        <f>H230+H231</f>
        <v>42670</v>
      </c>
      <c r="I229" s="100">
        <f>I230+I231</f>
        <v>12200</v>
      </c>
      <c r="J229" s="25">
        <f t="shared" si="41"/>
        <v>24.31732110823201</v>
      </c>
      <c r="K229" s="1"/>
      <c r="L229" s="100">
        <f>N229+Q229</f>
        <v>0</v>
      </c>
      <c r="M229" s="100">
        <f>M230+M231</f>
        <v>0</v>
      </c>
      <c r="N229" s="100">
        <f>N230+N231</f>
        <v>0</v>
      </c>
      <c r="O229" s="114">
        <f>O230+O231</f>
        <v>0</v>
      </c>
      <c r="P229" s="25"/>
      <c r="Q229" s="1">
        <f>Q230+Q231</f>
        <v>0</v>
      </c>
      <c r="R229" s="100">
        <f t="shared" si="42"/>
        <v>50170</v>
      </c>
      <c r="S229" s="100">
        <f t="shared" si="43"/>
        <v>42670</v>
      </c>
      <c r="T229" s="103">
        <f t="shared" si="44"/>
        <v>12200</v>
      </c>
      <c r="U229" s="103">
        <f t="shared" si="45"/>
        <v>0</v>
      </c>
      <c r="V229" s="26">
        <f t="shared" si="46"/>
        <v>24.31732110823201</v>
      </c>
    </row>
    <row r="230" spans="3:22" s="20" customFormat="1" ht="39.75" customHeight="1">
      <c r="C230" s="27"/>
      <c r="D230" s="27"/>
      <c r="E230" s="27"/>
      <c r="F230" s="28" t="s">
        <v>400</v>
      </c>
      <c r="G230" s="100">
        <v>50170</v>
      </c>
      <c r="H230" s="100">
        <v>42670</v>
      </c>
      <c r="I230" s="100">
        <v>12200</v>
      </c>
      <c r="J230" s="25">
        <f t="shared" si="41"/>
        <v>24.31732110823201</v>
      </c>
      <c r="K230" s="6"/>
      <c r="L230" s="100"/>
      <c r="M230" s="101"/>
      <c r="N230" s="117"/>
      <c r="O230" s="115"/>
      <c r="P230" s="25"/>
      <c r="Q230" s="6"/>
      <c r="R230" s="100">
        <f t="shared" si="42"/>
        <v>50170</v>
      </c>
      <c r="S230" s="100">
        <f t="shared" si="43"/>
        <v>42670</v>
      </c>
      <c r="T230" s="103">
        <f t="shared" si="44"/>
        <v>12200</v>
      </c>
      <c r="U230" s="103">
        <f t="shared" si="45"/>
        <v>0</v>
      </c>
      <c r="V230" s="26">
        <f t="shared" si="46"/>
        <v>24.31732110823201</v>
      </c>
    </row>
    <row r="231" spans="3:22" s="20" customFormat="1" ht="1.5" customHeight="1" hidden="1">
      <c r="C231" s="27"/>
      <c r="D231" s="27"/>
      <c r="E231" s="27"/>
      <c r="F231" s="28" t="s">
        <v>72</v>
      </c>
      <c r="G231" s="101">
        <f>H231+K231</f>
        <v>0</v>
      </c>
      <c r="H231" s="101"/>
      <c r="I231" s="101"/>
      <c r="J231" s="25" t="e">
        <f t="shared" si="41"/>
        <v>#DIV/0!</v>
      </c>
      <c r="K231" s="6"/>
      <c r="L231" s="100">
        <f>N231+Q231</f>
        <v>0</v>
      </c>
      <c r="M231" s="101"/>
      <c r="N231" s="117"/>
      <c r="O231" s="115"/>
      <c r="P231" s="25" t="e">
        <f aca="true" t="shared" si="49" ref="P231:P272">N231/L231*100</f>
        <v>#DIV/0!</v>
      </c>
      <c r="Q231" s="6"/>
      <c r="R231" s="100">
        <f t="shared" si="42"/>
        <v>0</v>
      </c>
      <c r="S231" s="100">
        <f t="shared" si="43"/>
        <v>0</v>
      </c>
      <c r="T231" s="103">
        <f t="shared" si="44"/>
        <v>0</v>
      </c>
      <c r="U231" s="103">
        <f t="shared" si="45"/>
        <v>0</v>
      </c>
      <c r="V231" s="26" t="e">
        <f t="shared" si="46"/>
        <v>#DIV/0!</v>
      </c>
    </row>
    <row r="232" spans="3:22" s="20" customFormat="1" ht="33" customHeight="1">
      <c r="C232" s="23" t="s">
        <v>381</v>
      </c>
      <c r="D232" s="23" t="s">
        <v>382</v>
      </c>
      <c r="E232" s="23" t="s">
        <v>383</v>
      </c>
      <c r="F232" s="40" t="s">
        <v>384</v>
      </c>
      <c r="G232" s="100">
        <f>G233+G234</f>
        <v>232000</v>
      </c>
      <c r="H232" s="100">
        <f>H233+H234</f>
        <v>200000</v>
      </c>
      <c r="I232" s="100">
        <f>I233+I234</f>
        <v>0</v>
      </c>
      <c r="J232" s="25">
        <f t="shared" si="41"/>
        <v>0</v>
      </c>
      <c r="K232" s="1">
        <f>K233+K234</f>
        <v>0</v>
      </c>
      <c r="L232" s="100">
        <f>L233+L234</f>
        <v>327000</v>
      </c>
      <c r="M232" s="100">
        <f>M233+M234</f>
        <v>327000</v>
      </c>
      <c r="N232" s="100">
        <f>N233+N234</f>
        <v>0</v>
      </c>
      <c r="O232" s="114">
        <f>O233+O234</f>
        <v>0</v>
      </c>
      <c r="P232" s="25">
        <f t="shared" si="49"/>
        <v>0</v>
      </c>
      <c r="Q232" s="1">
        <f>Q233+Q234</f>
        <v>0</v>
      </c>
      <c r="R232" s="100">
        <f t="shared" si="42"/>
        <v>559000</v>
      </c>
      <c r="S232" s="100">
        <f t="shared" si="43"/>
        <v>527000</v>
      </c>
      <c r="T232" s="103">
        <f t="shared" si="44"/>
        <v>0</v>
      </c>
      <c r="U232" s="103">
        <f t="shared" si="45"/>
        <v>0</v>
      </c>
      <c r="V232" s="26">
        <f t="shared" si="46"/>
        <v>0</v>
      </c>
    </row>
    <row r="233" spans="3:22" s="20" customFormat="1" ht="42.75" customHeight="1">
      <c r="C233" s="27"/>
      <c r="D233" s="27"/>
      <c r="E233" s="27"/>
      <c r="F233" s="28" t="s">
        <v>400</v>
      </c>
      <c r="G233" s="100">
        <v>173000</v>
      </c>
      <c r="H233" s="100">
        <v>141000</v>
      </c>
      <c r="I233" s="100"/>
      <c r="J233" s="25">
        <f t="shared" si="41"/>
        <v>0</v>
      </c>
      <c r="K233" s="6"/>
      <c r="L233" s="100">
        <v>327000</v>
      </c>
      <c r="M233" s="100">
        <v>327000</v>
      </c>
      <c r="N233" s="117"/>
      <c r="O233" s="115"/>
      <c r="P233" s="25">
        <f t="shared" si="49"/>
        <v>0</v>
      </c>
      <c r="Q233" s="6"/>
      <c r="R233" s="100">
        <f t="shared" si="42"/>
        <v>500000</v>
      </c>
      <c r="S233" s="100">
        <f t="shared" si="43"/>
        <v>468000</v>
      </c>
      <c r="T233" s="103">
        <f t="shared" si="44"/>
        <v>0</v>
      </c>
      <c r="U233" s="103">
        <f t="shared" si="45"/>
        <v>0</v>
      </c>
      <c r="V233" s="26">
        <f t="shared" si="46"/>
        <v>0</v>
      </c>
    </row>
    <row r="234" spans="3:22" s="17" customFormat="1" ht="39" customHeight="1">
      <c r="C234" s="41"/>
      <c r="D234" s="41"/>
      <c r="E234" s="41"/>
      <c r="F234" s="31" t="s">
        <v>312</v>
      </c>
      <c r="G234" s="100">
        <v>59000</v>
      </c>
      <c r="H234" s="100">
        <v>59000</v>
      </c>
      <c r="I234" s="100"/>
      <c r="J234" s="25">
        <f t="shared" si="41"/>
        <v>0</v>
      </c>
      <c r="K234" s="1"/>
      <c r="L234" s="100"/>
      <c r="M234" s="100"/>
      <c r="N234" s="100"/>
      <c r="O234" s="114"/>
      <c r="P234" s="25"/>
      <c r="Q234" s="1"/>
      <c r="R234" s="100">
        <f t="shared" si="42"/>
        <v>59000</v>
      </c>
      <c r="S234" s="100">
        <f t="shared" si="43"/>
        <v>59000</v>
      </c>
      <c r="T234" s="103">
        <f t="shared" si="44"/>
        <v>0</v>
      </c>
      <c r="U234" s="103">
        <f t="shared" si="45"/>
        <v>0</v>
      </c>
      <c r="V234" s="26">
        <f t="shared" si="46"/>
        <v>0</v>
      </c>
    </row>
    <row r="235" spans="3:22" s="29" customFormat="1" ht="27.75" customHeight="1">
      <c r="C235" s="18"/>
      <c r="D235" s="18"/>
      <c r="E235" s="18"/>
      <c r="F235" s="38" t="s">
        <v>5</v>
      </c>
      <c r="G235" s="105">
        <f>G192+G195+G199+G202+G218+G232</f>
        <v>22192970</v>
      </c>
      <c r="H235" s="105">
        <f>H192+H195+H199+H202+H218+H232</f>
        <v>13404476</v>
      </c>
      <c r="I235" s="105">
        <f>I192+I195+I199+I202+I218+I232</f>
        <v>9766642.26</v>
      </c>
      <c r="J235" s="25">
        <f t="shared" si="41"/>
        <v>44.00781986367755</v>
      </c>
      <c r="K235" s="7">
        <f>K192+K195+K199+K202+K218+K232</f>
        <v>0</v>
      </c>
      <c r="L235" s="105">
        <f>L192+L195+L199+L202+L218+L232</f>
        <v>781375.01</v>
      </c>
      <c r="M235" s="105">
        <f>M192+M195+M199+M202+M218+M232</f>
        <v>781375.01</v>
      </c>
      <c r="N235" s="105">
        <f>N192+N195+N199+N202+N218+N232</f>
        <v>250581.52999999997</v>
      </c>
      <c r="O235" s="105">
        <f>O192+O195+O199+O202+O218+O232</f>
        <v>0</v>
      </c>
      <c r="P235" s="25">
        <f t="shared" si="49"/>
        <v>32.06930434081837</v>
      </c>
      <c r="Q235" s="7">
        <f>Q192+Q195+Q199+Q202+Q218+Q232</f>
        <v>0</v>
      </c>
      <c r="R235" s="100">
        <f t="shared" si="42"/>
        <v>22974345.01</v>
      </c>
      <c r="S235" s="100">
        <f t="shared" si="43"/>
        <v>14185851.01</v>
      </c>
      <c r="T235" s="103">
        <f t="shared" si="44"/>
        <v>10017223.79</v>
      </c>
      <c r="U235" s="103">
        <f t="shared" si="45"/>
        <v>0</v>
      </c>
      <c r="V235" s="26">
        <f t="shared" si="46"/>
        <v>43.60178183813214</v>
      </c>
    </row>
    <row r="236" spans="3:22" s="17" customFormat="1" ht="39.75" customHeight="1">
      <c r="C236" s="18" t="s">
        <v>274</v>
      </c>
      <c r="D236" s="23"/>
      <c r="E236" s="23"/>
      <c r="F236" s="19" t="s">
        <v>376</v>
      </c>
      <c r="G236" s="100"/>
      <c r="H236" s="100"/>
      <c r="I236" s="100"/>
      <c r="J236" s="25"/>
      <c r="K236" s="1"/>
      <c r="L236" s="101"/>
      <c r="M236" s="101"/>
      <c r="N236" s="100"/>
      <c r="O236" s="114"/>
      <c r="P236" s="25"/>
      <c r="Q236" s="1"/>
      <c r="R236" s="100">
        <f t="shared" si="42"/>
        <v>0</v>
      </c>
      <c r="S236" s="100">
        <f t="shared" si="43"/>
        <v>0</v>
      </c>
      <c r="T236" s="103">
        <f t="shared" si="44"/>
        <v>0</v>
      </c>
      <c r="U236" s="103">
        <f t="shared" si="45"/>
        <v>0</v>
      </c>
      <c r="V236" s="26"/>
    </row>
    <row r="237" spans="3:22" s="20" customFormat="1" ht="42" customHeight="1">
      <c r="C237" s="21" t="s">
        <v>273</v>
      </c>
      <c r="D237" s="27"/>
      <c r="E237" s="27"/>
      <c r="F237" s="22" t="s">
        <v>376</v>
      </c>
      <c r="G237" s="101"/>
      <c r="H237" s="101"/>
      <c r="I237" s="101"/>
      <c r="J237" s="25"/>
      <c r="K237" s="6"/>
      <c r="L237" s="101"/>
      <c r="M237" s="101"/>
      <c r="N237" s="101"/>
      <c r="O237" s="115"/>
      <c r="P237" s="25"/>
      <c r="Q237" s="6"/>
      <c r="R237" s="100">
        <f t="shared" si="42"/>
        <v>0</v>
      </c>
      <c r="S237" s="100">
        <f t="shared" si="43"/>
        <v>0</v>
      </c>
      <c r="T237" s="103">
        <f t="shared" si="44"/>
        <v>0</v>
      </c>
      <c r="U237" s="103">
        <f t="shared" si="45"/>
        <v>0</v>
      </c>
      <c r="V237" s="26"/>
    </row>
    <row r="238" spans="1:22" s="17" customFormat="1" ht="42.75" customHeight="1">
      <c r="A238" s="17">
        <v>5</v>
      </c>
      <c r="B238" s="17">
        <v>36</v>
      </c>
      <c r="C238" s="23" t="s">
        <v>272</v>
      </c>
      <c r="D238" s="23" t="s">
        <v>33</v>
      </c>
      <c r="E238" s="23" t="s">
        <v>30</v>
      </c>
      <c r="F238" s="40" t="s">
        <v>102</v>
      </c>
      <c r="G238" s="100">
        <f>G239+G240</f>
        <v>5929600</v>
      </c>
      <c r="H238" s="100">
        <f>H239+H240</f>
        <v>3130436</v>
      </c>
      <c r="I238" s="100">
        <f>I239+I240</f>
        <v>2852519.41</v>
      </c>
      <c r="J238" s="25">
        <f t="shared" si="41"/>
        <v>48.10643905153805</v>
      </c>
      <c r="K238" s="1"/>
      <c r="L238" s="100">
        <f>L239+L240</f>
        <v>0</v>
      </c>
      <c r="M238" s="100">
        <f>M239+M240</f>
        <v>0</v>
      </c>
      <c r="N238" s="100">
        <f>N239+N240</f>
        <v>0</v>
      </c>
      <c r="O238" s="100">
        <f>O239+O240</f>
        <v>0</v>
      </c>
      <c r="P238" s="25"/>
      <c r="Q238" s="1"/>
      <c r="R238" s="100">
        <f t="shared" si="42"/>
        <v>5929600</v>
      </c>
      <c r="S238" s="100">
        <f t="shared" si="43"/>
        <v>3130436</v>
      </c>
      <c r="T238" s="103">
        <f t="shared" si="44"/>
        <v>2852519.41</v>
      </c>
      <c r="U238" s="103">
        <f t="shared" si="45"/>
        <v>0</v>
      </c>
      <c r="V238" s="26">
        <f t="shared" si="46"/>
        <v>48.10643905153805</v>
      </c>
    </row>
    <row r="239" spans="3:22" s="17" customFormat="1" ht="27" customHeight="1">
      <c r="C239" s="23"/>
      <c r="D239" s="23"/>
      <c r="E239" s="23"/>
      <c r="F239" s="60" t="s">
        <v>471</v>
      </c>
      <c r="G239" s="100">
        <v>5884200</v>
      </c>
      <c r="H239" s="100">
        <v>3085036</v>
      </c>
      <c r="I239" s="100">
        <v>2830369.41</v>
      </c>
      <c r="J239" s="25">
        <f t="shared" si="41"/>
        <v>48.10117620067299</v>
      </c>
      <c r="K239" s="1"/>
      <c r="L239" s="100"/>
      <c r="M239" s="100"/>
      <c r="N239" s="100"/>
      <c r="O239" s="114"/>
      <c r="P239" s="25"/>
      <c r="Q239" s="1"/>
      <c r="R239" s="100">
        <f t="shared" si="42"/>
        <v>5884200</v>
      </c>
      <c r="S239" s="100">
        <f t="shared" si="43"/>
        <v>3085036</v>
      </c>
      <c r="T239" s="103">
        <f t="shared" si="44"/>
        <v>2830369.41</v>
      </c>
      <c r="U239" s="103">
        <f t="shared" si="45"/>
        <v>0</v>
      </c>
      <c r="V239" s="26">
        <f t="shared" si="46"/>
        <v>48.10117620067299</v>
      </c>
    </row>
    <row r="240" spans="3:22" s="17" customFormat="1" ht="50.25" customHeight="1">
      <c r="C240" s="23"/>
      <c r="D240" s="23"/>
      <c r="E240" s="23"/>
      <c r="F240" s="28" t="s">
        <v>450</v>
      </c>
      <c r="G240" s="100">
        <v>45400</v>
      </c>
      <c r="H240" s="100">
        <v>45400</v>
      </c>
      <c r="I240" s="100">
        <v>22150</v>
      </c>
      <c r="J240" s="25">
        <f t="shared" si="41"/>
        <v>48.78854625550661</v>
      </c>
      <c r="K240" s="1"/>
      <c r="L240" s="100"/>
      <c r="M240" s="100"/>
      <c r="N240" s="100"/>
      <c r="O240" s="114"/>
      <c r="P240" s="25"/>
      <c r="Q240" s="1"/>
      <c r="R240" s="100">
        <f t="shared" si="42"/>
        <v>45400</v>
      </c>
      <c r="S240" s="100">
        <f t="shared" si="43"/>
        <v>45400</v>
      </c>
      <c r="T240" s="103">
        <f t="shared" si="44"/>
        <v>22150</v>
      </c>
      <c r="U240" s="103">
        <f t="shared" si="45"/>
        <v>0</v>
      </c>
      <c r="V240" s="26">
        <f t="shared" si="46"/>
        <v>48.78854625550661</v>
      </c>
    </row>
    <row r="241" spans="3:22" s="30" customFormat="1" ht="33.75" customHeight="1">
      <c r="C241" s="18"/>
      <c r="D241" s="18"/>
      <c r="E241" s="21"/>
      <c r="F241" s="19" t="s">
        <v>208</v>
      </c>
      <c r="G241" s="105">
        <f>G242+G247+G251+G258+G260+G263+G265+G266+G275+G277</f>
        <v>24621547</v>
      </c>
      <c r="H241" s="105">
        <f>H242+H247+H251+H258+H260+H263+H265+H266+H275+H277</f>
        <v>17439829</v>
      </c>
      <c r="I241" s="105">
        <f>I242+I247+I251+I260+I266+I275+I277</f>
        <v>14651191.680000002</v>
      </c>
      <c r="J241" s="25">
        <f t="shared" si="41"/>
        <v>59.505569166714025</v>
      </c>
      <c r="K241" s="7">
        <f>K242+K247+K251+K258+K260+K263+K265+K266+K275+K277</f>
        <v>0</v>
      </c>
      <c r="L241" s="105">
        <f>L242+L247+L251+L258+L260+L263+L265+L266+L275+L277</f>
        <v>1481500</v>
      </c>
      <c r="M241" s="105">
        <f>M242+M247+M251+M258+M260+M263+M265+M266+M275+M277</f>
        <v>1481500</v>
      </c>
      <c r="N241" s="105">
        <f>N242+N247+N251+N258+N260+N263+N265+N266+N275+N277</f>
        <v>1473100</v>
      </c>
      <c r="O241" s="120">
        <f>O242+O247+O251+O258+O260+O263+O265+O266+O275+O277</f>
        <v>1473100</v>
      </c>
      <c r="P241" s="25">
        <f t="shared" si="49"/>
        <v>99.43300708741141</v>
      </c>
      <c r="Q241" s="7">
        <f>Q242+Q247+Q251+Q258+Q260+Q263+Q265+Q266+Q275+Q277</f>
        <v>10531700</v>
      </c>
      <c r="R241" s="100">
        <f t="shared" si="42"/>
        <v>26103047</v>
      </c>
      <c r="S241" s="100">
        <f t="shared" si="43"/>
        <v>18921329</v>
      </c>
      <c r="T241" s="103">
        <f t="shared" si="44"/>
        <v>16124291.680000002</v>
      </c>
      <c r="U241" s="103">
        <f t="shared" si="45"/>
        <v>1473100</v>
      </c>
      <c r="V241" s="26">
        <f t="shared" si="46"/>
        <v>61.77168389575364</v>
      </c>
    </row>
    <row r="242" spans="3:22" s="17" customFormat="1" ht="32.25" customHeight="1">
      <c r="C242" s="23" t="s">
        <v>313</v>
      </c>
      <c r="D242" s="23" t="s">
        <v>187</v>
      </c>
      <c r="E242" s="23" t="s">
        <v>405</v>
      </c>
      <c r="F242" s="35" t="s">
        <v>193</v>
      </c>
      <c r="G242" s="100">
        <f>SUM(G243:G246)</f>
        <v>3176247</v>
      </c>
      <c r="H242" s="100">
        <f>SUM(H243:H246)</f>
        <v>1976247</v>
      </c>
      <c r="I242" s="100">
        <f>SUM(I243:I246)</f>
        <v>1175090.48</v>
      </c>
      <c r="J242" s="25">
        <f t="shared" si="41"/>
        <v>36.99619330612512</v>
      </c>
      <c r="K242" s="1">
        <f>SUM(K243:K246)</f>
        <v>0</v>
      </c>
      <c r="L242" s="100">
        <f>SUM(L243:L246)</f>
        <v>0</v>
      </c>
      <c r="M242" s="100">
        <f>SUM(M243:M246)</f>
        <v>0</v>
      </c>
      <c r="N242" s="100">
        <f>SUM(N243:N246)</f>
        <v>0</v>
      </c>
      <c r="O242" s="114">
        <f>SUM(O243:O246)</f>
        <v>0</v>
      </c>
      <c r="P242" s="25"/>
      <c r="Q242" s="1">
        <f>SUM(Q243:Q246)</f>
        <v>1600000</v>
      </c>
      <c r="R242" s="100">
        <f t="shared" si="42"/>
        <v>3176247</v>
      </c>
      <c r="S242" s="100">
        <f t="shared" si="43"/>
        <v>1976247</v>
      </c>
      <c r="T242" s="103">
        <f t="shared" si="44"/>
        <v>1175090.48</v>
      </c>
      <c r="U242" s="103">
        <f t="shared" si="45"/>
        <v>0</v>
      </c>
      <c r="V242" s="26">
        <f t="shared" si="46"/>
        <v>36.99619330612512</v>
      </c>
    </row>
    <row r="243" spans="3:22" s="20" customFormat="1" ht="57.75" customHeight="1">
      <c r="C243" s="27"/>
      <c r="D243" s="27"/>
      <c r="E243" s="27"/>
      <c r="F243" s="37" t="s">
        <v>21</v>
      </c>
      <c r="G243" s="100">
        <v>3000000</v>
      </c>
      <c r="H243" s="100">
        <v>1800000</v>
      </c>
      <c r="I243" s="100">
        <v>1131110.48</v>
      </c>
      <c r="J243" s="25">
        <f t="shared" si="41"/>
        <v>37.703682666666666</v>
      </c>
      <c r="K243" s="6"/>
      <c r="L243" s="100"/>
      <c r="M243" s="100"/>
      <c r="N243" s="100"/>
      <c r="O243" s="114"/>
      <c r="P243" s="25"/>
      <c r="Q243" s="1">
        <v>1600000</v>
      </c>
      <c r="R243" s="100">
        <f t="shared" si="42"/>
        <v>3000000</v>
      </c>
      <c r="S243" s="100">
        <f t="shared" si="43"/>
        <v>1800000</v>
      </c>
      <c r="T243" s="103">
        <f t="shared" si="44"/>
        <v>1131110.48</v>
      </c>
      <c r="U243" s="103">
        <f t="shared" si="45"/>
        <v>0</v>
      </c>
      <c r="V243" s="26">
        <f t="shared" si="46"/>
        <v>37.703682666666666</v>
      </c>
    </row>
    <row r="244" spans="3:22" s="20" customFormat="1" ht="39" customHeight="1" hidden="1">
      <c r="C244" s="27"/>
      <c r="D244" s="27"/>
      <c r="E244" s="27"/>
      <c r="F244" s="37" t="s">
        <v>392</v>
      </c>
      <c r="G244" s="100"/>
      <c r="H244" s="101">
        <v>0</v>
      </c>
      <c r="I244" s="100">
        <v>0</v>
      </c>
      <c r="J244" s="25" t="e">
        <f t="shared" si="41"/>
        <v>#DIV/0!</v>
      </c>
      <c r="K244" s="6"/>
      <c r="L244" s="100"/>
      <c r="M244" s="100"/>
      <c r="N244" s="100"/>
      <c r="O244" s="114"/>
      <c r="P244" s="25" t="e">
        <f t="shared" si="49"/>
        <v>#DIV/0!</v>
      </c>
      <c r="Q244" s="1"/>
      <c r="R244" s="100">
        <f t="shared" si="42"/>
        <v>0</v>
      </c>
      <c r="S244" s="100">
        <f t="shared" si="43"/>
        <v>0</v>
      </c>
      <c r="T244" s="103">
        <f t="shared" si="44"/>
        <v>0</v>
      </c>
      <c r="U244" s="103">
        <f t="shared" si="45"/>
        <v>0</v>
      </c>
      <c r="V244" s="26" t="e">
        <f t="shared" si="46"/>
        <v>#DIV/0!</v>
      </c>
    </row>
    <row r="245" spans="3:22" s="20" customFormat="1" ht="42.75" customHeight="1">
      <c r="C245" s="27"/>
      <c r="D245" s="27"/>
      <c r="E245" s="27"/>
      <c r="F245" s="37" t="s">
        <v>345</v>
      </c>
      <c r="G245" s="100">
        <v>176247</v>
      </c>
      <c r="H245" s="101">
        <v>176247</v>
      </c>
      <c r="I245" s="100">
        <v>43980</v>
      </c>
      <c r="J245" s="25">
        <f t="shared" si="41"/>
        <v>24.953616231765647</v>
      </c>
      <c r="K245" s="6"/>
      <c r="L245" s="101"/>
      <c r="M245" s="101"/>
      <c r="N245" s="101"/>
      <c r="O245" s="114"/>
      <c r="P245" s="25"/>
      <c r="Q245" s="6"/>
      <c r="R245" s="100">
        <f t="shared" si="42"/>
        <v>176247</v>
      </c>
      <c r="S245" s="100">
        <f t="shared" si="43"/>
        <v>176247</v>
      </c>
      <c r="T245" s="103">
        <f t="shared" si="44"/>
        <v>43980</v>
      </c>
      <c r="U245" s="103">
        <f t="shared" si="45"/>
        <v>0</v>
      </c>
      <c r="V245" s="26">
        <f t="shared" si="46"/>
        <v>24.953616231765647</v>
      </c>
    </row>
    <row r="246" spans="3:22" s="20" customFormat="1" ht="36" customHeight="1" hidden="1">
      <c r="C246" s="27"/>
      <c r="D246" s="27"/>
      <c r="E246" s="27"/>
      <c r="F246" s="37" t="s">
        <v>22</v>
      </c>
      <c r="G246" s="101">
        <f>H246+K246</f>
        <v>0</v>
      </c>
      <c r="H246" s="101"/>
      <c r="I246" s="101"/>
      <c r="J246" s="25" t="e">
        <f t="shared" si="41"/>
        <v>#DIV/0!</v>
      </c>
      <c r="K246" s="6"/>
      <c r="L246" s="101">
        <f aca="true" t="shared" si="50" ref="L246:L257">N246+Q246</f>
        <v>0</v>
      </c>
      <c r="M246" s="101"/>
      <c r="N246" s="101"/>
      <c r="O246" s="114">
        <f>N246</f>
        <v>0</v>
      </c>
      <c r="P246" s="25" t="e">
        <f t="shared" si="49"/>
        <v>#DIV/0!</v>
      </c>
      <c r="Q246" s="6"/>
      <c r="R246" s="100">
        <f t="shared" si="42"/>
        <v>0</v>
      </c>
      <c r="S246" s="100">
        <f t="shared" si="43"/>
        <v>0</v>
      </c>
      <c r="T246" s="103">
        <f t="shared" si="44"/>
        <v>0</v>
      </c>
      <c r="U246" s="103">
        <f t="shared" si="45"/>
        <v>0</v>
      </c>
      <c r="V246" s="26" t="e">
        <f t="shared" si="46"/>
        <v>#DIV/0!</v>
      </c>
    </row>
    <row r="247" spans="3:22" s="17" customFormat="1" ht="44.25" customHeight="1" hidden="1">
      <c r="C247" s="23" t="s">
        <v>314</v>
      </c>
      <c r="D247" s="23" t="s">
        <v>188</v>
      </c>
      <c r="E247" s="23" t="s">
        <v>56</v>
      </c>
      <c r="F247" s="40" t="s">
        <v>189</v>
      </c>
      <c r="G247" s="100">
        <f>SUM(G248:G250)</f>
        <v>0</v>
      </c>
      <c r="H247" s="100">
        <f>SUM(H248:H250)</f>
        <v>0</v>
      </c>
      <c r="I247" s="100">
        <f aca="true" t="shared" si="51" ref="I247:Q247">SUM(I248:I250)</f>
        <v>0</v>
      </c>
      <c r="J247" s="25" t="e">
        <f t="shared" si="41"/>
        <v>#DIV/0!</v>
      </c>
      <c r="K247" s="1">
        <f t="shared" si="51"/>
        <v>0</v>
      </c>
      <c r="L247" s="100">
        <f>SUM(L248:L250)</f>
        <v>0</v>
      </c>
      <c r="M247" s="100">
        <f t="shared" si="51"/>
        <v>0</v>
      </c>
      <c r="N247" s="100">
        <f t="shared" si="51"/>
        <v>0</v>
      </c>
      <c r="O247" s="114">
        <f t="shared" si="51"/>
        <v>0</v>
      </c>
      <c r="P247" s="25" t="e">
        <f t="shared" si="49"/>
        <v>#DIV/0!</v>
      </c>
      <c r="Q247" s="1">
        <f t="shared" si="51"/>
        <v>100000</v>
      </c>
      <c r="R247" s="100">
        <f t="shared" si="42"/>
        <v>0</v>
      </c>
      <c r="S247" s="100">
        <f t="shared" si="43"/>
        <v>0</v>
      </c>
      <c r="T247" s="103">
        <f t="shared" si="44"/>
        <v>0</v>
      </c>
      <c r="U247" s="103">
        <f t="shared" si="45"/>
        <v>0</v>
      </c>
      <c r="V247" s="26" t="e">
        <f t="shared" si="46"/>
        <v>#DIV/0!</v>
      </c>
    </row>
    <row r="248" spans="3:22" s="20" customFormat="1" ht="59.25" customHeight="1" hidden="1">
      <c r="C248" s="27"/>
      <c r="D248" s="27"/>
      <c r="E248" s="27"/>
      <c r="F248" s="28" t="s">
        <v>80</v>
      </c>
      <c r="G248" s="101"/>
      <c r="H248" s="101"/>
      <c r="I248" s="101"/>
      <c r="J248" s="25" t="e">
        <f t="shared" si="41"/>
        <v>#DIV/0!</v>
      </c>
      <c r="K248" s="6"/>
      <c r="L248" s="100"/>
      <c r="M248" s="100"/>
      <c r="N248" s="100"/>
      <c r="O248" s="114"/>
      <c r="P248" s="25" t="e">
        <f t="shared" si="49"/>
        <v>#DIV/0!</v>
      </c>
      <c r="Q248" s="1">
        <v>100000</v>
      </c>
      <c r="R248" s="100">
        <f t="shared" si="42"/>
        <v>0</v>
      </c>
      <c r="S248" s="100">
        <f t="shared" si="43"/>
        <v>0</v>
      </c>
      <c r="T248" s="103">
        <f t="shared" si="44"/>
        <v>0</v>
      </c>
      <c r="U248" s="103">
        <f t="shared" si="45"/>
        <v>0</v>
      </c>
      <c r="V248" s="26" t="e">
        <f t="shared" si="46"/>
        <v>#DIV/0!</v>
      </c>
    </row>
    <row r="249" spans="3:22" s="20" customFormat="1" ht="46.5" hidden="1">
      <c r="C249" s="27"/>
      <c r="D249" s="27"/>
      <c r="E249" s="27"/>
      <c r="F249" s="28" t="s">
        <v>57</v>
      </c>
      <c r="G249" s="100"/>
      <c r="H249" s="101"/>
      <c r="I249" s="100"/>
      <c r="J249" s="25" t="e">
        <f t="shared" si="41"/>
        <v>#DIV/0!</v>
      </c>
      <c r="K249" s="6"/>
      <c r="L249" s="101"/>
      <c r="M249" s="101"/>
      <c r="N249" s="101"/>
      <c r="O249" s="115"/>
      <c r="P249" s="25" t="e">
        <f t="shared" si="49"/>
        <v>#DIV/0!</v>
      </c>
      <c r="Q249" s="6"/>
      <c r="R249" s="100">
        <f t="shared" si="42"/>
        <v>0</v>
      </c>
      <c r="S249" s="100">
        <f t="shared" si="43"/>
        <v>0</v>
      </c>
      <c r="T249" s="103">
        <f t="shared" si="44"/>
        <v>0</v>
      </c>
      <c r="U249" s="103">
        <f t="shared" si="45"/>
        <v>0</v>
      </c>
      <c r="V249" s="26" t="e">
        <f t="shared" si="46"/>
        <v>#DIV/0!</v>
      </c>
    </row>
    <row r="250" spans="3:22" s="20" customFormat="1" ht="30" customHeight="1" hidden="1">
      <c r="C250" s="27"/>
      <c r="D250" s="27"/>
      <c r="E250" s="27"/>
      <c r="F250" s="28" t="s">
        <v>323</v>
      </c>
      <c r="G250" s="101">
        <f>H250</f>
        <v>0</v>
      </c>
      <c r="H250" s="101"/>
      <c r="I250" s="100"/>
      <c r="J250" s="25" t="e">
        <f t="shared" si="41"/>
        <v>#DIV/0!</v>
      </c>
      <c r="K250" s="6"/>
      <c r="L250" s="101">
        <f t="shared" si="50"/>
        <v>0</v>
      </c>
      <c r="M250" s="101"/>
      <c r="N250" s="101"/>
      <c r="O250" s="115"/>
      <c r="P250" s="25" t="e">
        <f t="shared" si="49"/>
        <v>#DIV/0!</v>
      </c>
      <c r="Q250" s="6"/>
      <c r="R250" s="100">
        <f t="shared" si="42"/>
        <v>0</v>
      </c>
      <c r="S250" s="100">
        <f t="shared" si="43"/>
        <v>0</v>
      </c>
      <c r="T250" s="103">
        <f t="shared" si="44"/>
        <v>0</v>
      </c>
      <c r="U250" s="103">
        <f t="shared" si="45"/>
        <v>0</v>
      </c>
      <c r="V250" s="26" t="e">
        <f t="shared" si="46"/>
        <v>#DIV/0!</v>
      </c>
    </row>
    <row r="251" spans="3:22" s="17" customFormat="1" ht="36" customHeight="1" hidden="1">
      <c r="C251" s="23" t="s">
        <v>315</v>
      </c>
      <c r="D251" s="23" t="s">
        <v>190</v>
      </c>
      <c r="E251" s="23" t="s">
        <v>56</v>
      </c>
      <c r="F251" s="40" t="s">
        <v>191</v>
      </c>
      <c r="G251" s="100">
        <f>SUM(G252:G257)</f>
        <v>0</v>
      </c>
      <c r="H251" s="100">
        <f>SUM(H252:H257)</f>
        <v>0</v>
      </c>
      <c r="I251" s="100">
        <f>SUM(I252:I257)</f>
        <v>0</v>
      </c>
      <c r="J251" s="25" t="e">
        <f t="shared" si="41"/>
        <v>#DIV/0!</v>
      </c>
      <c r="K251" s="1">
        <f>SUM(K252:K257)</f>
        <v>0</v>
      </c>
      <c r="L251" s="100">
        <f>L254</f>
        <v>0</v>
      </c>
      <c r="M251" s="100">
        <f>M254</f>
        <v>0</v>
      </c>
      <c r="N251" s="100">
        <f>N254</f>
        <v>0</v>
      </c>
      <c r="O251" s="114">
        <f>O254</f>
        <v>0</v>
      </c>
      <c r="P251" s="25" t="e">
        <f t="shared" si="49"/>
        <v>#DIV/0!</v>
      </c>
      <c r="Q251" s="1">
        <f>SUM(Q252:Q257)</f>
        <v>0</v>
      </c>
      <c r="R251" s="100">
        <f t="shared" si="42"/>
        <v>0</v>
      </c>
      <c r="S251" s="100">
        <f t="shared" si="43"/>
        <v>0</v>
      </c>
      <c r="T251" s="103">
        <f t="shared" si="44"/>
        <v>0</v>
      </c>
      <c r="U251" s="103">
        <f t="shared" si="45"/>
        <v>0</v>
      </c>
      <c r="V251" s="26" t="e">
        <f t="shared" si="46"/>
        <v>#DIV/0!</v>
      </c>
    </row>
    <row r="252" spans="3:22" s="20" customFormat="1" ht="46.5" hidden="1">
      <c r="C252" s="27"/>
      <c r="D252" s="27"/>
      <c r="E252" s="27"/>
      <c r="F252" s="28" t="s">
        <v>57</v>
      </c>
      <c r="G252" s="101">
        <f aca="true" t="shared" si="52" ref="G252:G308">H252+K252</f>
        <v>0</v>
      </c>
      <c r="H252" s="101"/>
      <c r="I252" s="100"/>
      <c r="J252" s="25" t="e">
        <f t="shared" si="41"/>
        <v>#DIV/0!</v>
      </c>
      <c r="K252" s="6"/>
      <c r="L252" s="101">
        <f t="shared" si="50"/>
        <v>0</v>
      </c>
      <c r="M252" s="101"/>
      <c r="N252" s="101"/>
      <c r="O252" s="115"/>
      <c r="P252" s="25" t="e">
        <f t="shared" si="49"/>
        <v>#DIV/0!</v>
      </c>
      <c r="Q252" s="6"/>
      <c r="R252" s="100">
        <f t="shared" si="42"/>
        <v>0</v>
      </c>
      <c r="S252" s="100">
        <f t="shared" si="43"/>
        <v>0</v>
      </c>
      <c r="T252" s="103">
        <f t="shared" si="44"/>
        <v>0</v>
      </c>
      <c r="U252" s="103">
        <f t="shared" si="45"/>
        <v>0</v>
      </c>
      <c r="V252" s="26" t="e">
        <f t="shared" si="46"/>
        <v>#DIV/0!</v>
      </c>
    </row>
    <row r="253" spans="3:22" s="20" customFormat="1" ht="46.5" hidden="1">
      <c r="C253" s="27"/>
      <c r="D253" s="27"/>
      <c r="E253" s="27"/>
      <c r="F253" s="28" t="s">
        <v>21</v>
      </c>
      <c r="G253" s="100"/>
      <c r="H253" s="101"/>
      <c r="I253" s="100"/>
      <c r="J253" s="25" t="e">
        <f t="shared" si="41"/>
        <v>#DIV/0!</v>
      </c>
      <c r="K253" s="6"/>
      <c r="L253" s="101">
        <f t="shared" si="50"/>
        <v>0</v>
      </c>
      <c r="M253" s="101"/>
      <c r="N253" s="101"/>
      <c r="O253" s="115"/>
      <c r="P253" s="25" t="e">
        <f t="shared" si="49"/>
        <v>#DIV/0!</v>
      </c>
      <c r="Q253" s="6"/>
      <c r="R253" s="100">
        <f t="shared" si="42"/>
        <v>0</v>
      </c>
      <c r="S253" s="100">
        <f t="shared" si="43"/>
        <v>0</v>
      </c>
      <c r="T253" s="103">
        <f t="shared" si="44"/>
        <v>0</v>
      </c>
      <c r="U253" s="103">
        <f t="shared" si="45"/>
        <v>0</v>
      </c>
      <c r="V253" s="26" t="e">
        <f t="shared" si="46"/>
        <v>#DIV/0!</v>
      </c>
    </row>
    <row r="254" spans="3:22" s="20" customFormat="1" ht="57" customHeight="1" hidden="1">
      <c r="C254" s="27"/>
      <c r="D254" s="27"/>
      <c r="E254" s="27"/>
      <c r="F254" s="28" t="s">
        <v>16</v>
      </c>
      <c r="G254" s="101">
        <f t="shared" si="52"/>
        <v>0</v>
      </c>
      <c r="H254" s="101"/>
      <c r="I254" s="101"/>
      <c r="J254" s="25" t="e">
        <f t="shared" si="41"/>
        <v>#DIV/0!</v>
      </c>
      <c r="K254" s="6"/>
      <c r="L254" s="101"/>
      <c r="M254" s="101"/>
      <c r="N254" s="101"/>
      <c r="O254" s="115"/>
      <c r="P254" s="25" t="e">
        <f t="shared" si="49"/>
        <v>#DIV/0!</v>
      </c>
      <c r="Q254" s="6"/>
      <c r="R254" s="100">
        <f t="shared" si="42"/>
        <v>0</v>
      </c>
      <c r="S254" s="100">
        <f t="shared" si="43"/>
        <v>0</v>
      </c>
      <c r="T254" s="103">
        <f t="shared" si="44"/>
        <v>0</v>
      </c>
      <c r="U254" s="103">
        <f t="shared" si="45"/>
        <v>0</v>
      </c>
      <c r="V254" s="26" t="e">
        <f t="shared" si="46"/>
        <v>#DIV/0!</v>
      </c>
    </row>
    <row r="255" spans="3:22" s="20" customFormat="1" ht="30.75" hidden="1">
      <c r="C255" s="27"/>
      <c r="D255" s="27"/>
      <c r="E255" s="27"/>
      <c r="F255" s="28" t="s">
        <v>345</v>
      </c>
      <c r="G255" s="101">
        <f t="shared" si="52"/>
        <v>0</v>
      </c>
      <c r="H255" s="101"/>
      <c r="I255" s="101"/>
      <c r="J255" s="25" t="e">
        <f t="shared" si="41"/>
        <v>#DIV/0!</v>
      </c>
      <c r="K255" s="6"/>
      <c r="L255" s="101">
        <f t="shared" si="50"/>
        <v>0</v>
      </c>
      <c r="M255" s="101"/>
      <c r="N255" s="101"/>
      <c r="O255" s="115"/>
      <c r="P255" s="25" t="e">
        <f t="shared" si="49"/>
        <v>#DIV/0!</v>
      </c>
      <c r="Q255" s="6"/>
      <c r="R255" s="100">
        <f t="shared" si="42"/>
        <v>0</v>
      </c>
      <c r="S255" s="100">
        <f t="shared" si="43"/>
        <v>0</v>
      </c>
      <c r="T255" s="103">
        <f t="shared" si="44"/>
        <v>0</v>
      </c>
      <c r="U255" s="103">
        <f t="shared" si="45"/>
        <v>0</v>
      </c>
      <c r="V255" s="26" t="e">
        <f t="shared" si="46"/>
        <v>#DIV/0!</v>
      </c>
    </row>
    <row r="256" spans="3:22" s="20" customFormat="1" ht="30.75" hidden="1">
      <c r="C256" s="27"/>
      <c r="D256" s="27"/>
      <c r="E256" s="27"/>
      <c r="F256" s="28" t="s">
        <v>81</v>
      </c>
      <c r="G256" s="101">
        <f t="shared" si="52"/>
        <v>0</v>
      </c>
      <c r="H256" s="101"/>
      <c r="I256" s="101"/>
      <c r="J256" s="25" t="e">
        <f t="shared" si="41"/>
        <v>#DIV/0!</v>
      </c>
      <c r="K256" s="6"/>
      <c r="L256" s="101">
        <f t="shared" si="50"/>
        <v>0</v>
      </c>
      <c r="M256" s="101"/>
      <c r="N256" s="101"/>
      <c r="O256" s="115"/>
      <c r="P256" s="25" t="e">
        <f t="shared" si="49"/>
        <v>#DIV/0!</v>
      </c>
      <c r="Q256" s="6"/>
      <c r="R256" s="100">
        <f t="shared" si="42"/>
        <v>0</v>
      </c>
      <c r="S256" s="100">
        <f t="shared" si="43"/>
        <v>0</v>
      </c>
      <c r="T256" s="103">
        <f t="shared" si="44"/>
        <v>0</v>
      </c>
      <c r="U256" s="103">
        <f t="shared" si="45"/>
        <v>0</v>
      </c>
      <c r="V256" s="26" t="e">
        <f t="shared" si="46"/>
        <v>#DIV/0!</v>
      </c>
    </row>
    <row r="257" spans="3:22" s="20" customFormat="1" ht="47.25" hidden="1">
      <c r="C257" s="27"/>
      <c r="D257" s="27"/>
      <c r="E257" s="27"/>
      <c r="F257" s="28" t="s">
        <v>502</v>
      </c>
      <c r="G257" s="101">
        <f t="shared" si="52"/>
        <v>0</v>
      </c>
      <c r="H257" s="101"/>
      <c r="I257" s="101"/>
      <c r="J257" s="25" t="e">
        <f t="shared" si="41"/>
        <v>#DIV/0!</v>
      </c>
      <c r="K257" s="6"/>
      <c r="L257" s="101">
        <f t="shared" si="50"/>
        <v>0</v>
      </c>
      <c r="M257" s="101"/>
      <c r="N257" s="101"/>
      <c r="O257" s="115"/>
      <c r="P257" s="25" t="e">
        <f t="shared" si="49"/>
        <v>#DIV/0!</v>
      </c>
      <c r="Q257" s="6"/>
      <c r="R257" s="100">
        <f t="shared" si="42"/>
        <v>0</v>
      </c>
      <c r="S257" s="100">
        <f t="shared" si="43"/>
        <v>0</v>
      </c>
      <c r="T257" s="103">
        <f t="shared" si="44"/>
        <v>0</v>
      </c>
      <c r="U257" s="103">
        <f t="shared" si="45"/>
        <v>0</v>
      </c>
      <c r="V257" s="26" t="e">
        <f t="shared" si="46"/>
        <v>#DIV/0!</v>
      </c>
    </row>
    <row r="258" spans="3:22" s="17" customFormat="1" ht="15" hidden="1">
      <c r="C258" s="23" t="s">
        <v>316</v>
      </c>
      <c r="D258" s="23" t="s">
        <v>194</v>
      </c>
      <c r="E258" s="23" t="s">
        <v>56</v>
      </c>
      <c r="F258" s="40" t="s">
        <v>195</v>
      </c>
      <c r="G258" s="100">
        <f t="shared" si="52"/>
        <v>0</v>
      </c>
      <c r="H258" s="100">
        <f>H259</f>
        <v>0</v>
      </c>
      <c r="I258" s="100">
        <f>I259</f>
        <v>0</v>
      </c>
      <c r="J258" s="25" t="e">
        <f t="shared" si="41"/>
        <v>#DIV/0!</v>
      </c>
      <c r="K258" s="1">
        <f>K259</f>
        <v>0</v>
      </c>
      <c r="L258" s="100">
        <f>M258+Q258</f>
        <v>0</v>
      </c>
      <c r="M258" s="100">
        <f>M259</f>
        <v>0</v>
      </c>
      <c r="N258" s="100">
        <f>N259</f>
        <v>0</v>
      </c>
      <c r="O258" s="114">
        <f>O259</f>
        <v>0</v>
      </c>
      <c r="P258" s="25" t="e">
        <f t="shared" si="49"/>
        <v>#DIV/0!</v>
      </c>
      <c r="Q258" s="1">
        <f>Q259</f>
        <v>0</v>
      </c>
      <c r="R258" s="100">
        <f t="shared" si="42"/>
        <v>0</v>
      </c>
      <c r="S258" s="100">
        <f t="shared" si="43"/>
        <v>0</v>
      </c>
      <c r="T258" s="103">
        <f t="shared" si="44"/>
        <v>0</v>
      </c>
      <c r="U258" s="103">
        <f t="shared" si="45"/>
        <v>0</v>
      </c>
      <c r="V258" s="26" t="e">
        <f t="shared" si="46"/>
        <v>#DIV/0!</v>
      </c>
    </row>
    <row r="259" spans="3:22" s="20" customFormat="1" ht="46.5" hidden="1">
      <c r="C259" s="27"/>
      <c r="D259" s="27"/>
      <c r="E259" s="27"/>
      <c r="F259" s="28" t="s">
        <v>21</v>
      </c>
      <c r="G259" s="101">
        <f t="shared" si="52"/>
        <v>0</v>
      </c>
      <c r="H259" s="101"/>
      <c r="I259" s="101"/>
      <c r="J259" s="25" t="e">
        <f t="shared" si="41"/>
        <v>#DIV/0!</v>
      </c>
      <c r="K259" s="6"/>
      <c r="L259" s="101">
        <f>N259+Q259</f>
        <v>0</v>
      </c>
      <c r="M259" s="101"/>
      <c r="N259" s="101"/>
      <c r="O259" s="115"/>
      <c r="P259" s="25" t="e">
        <f t="shared" si="49"/>
        <v>#DIV/0!</v>
      </c>
      <c r="Q259" s="6"/>
      <c r="R259" s="100">
        <f t="shared" si="42"/>
        <v>0</v>
      </c>
      <c r="S259" s="100">
        <f t="shared" si="43"/>
        <v>0</v>
      </c>
      <c r="T259" s="103">
        <f t="shared" si="44"/>
        <v>0</v>
      </c>
      <c r="U259" s="103">
        <f t="shared" si="45"/>
        <v>0</v>
      </c>
      <c r="V259" s="26" t="e">
        <f t="shared" si="46"/>
        <v>#DIV/0!</v>
      </c>
    </row>
    <row r="260" spans="3:22" s="17" customFormat="1" ht="33.75" customHeight="1" hidden="1">
      <c r="C260" s="23" t="s">
        <v>317</v>
      </c>
      <c r="D260" s="23" t="s">
        <v>196</v>
      </c>
      <c r="E260" s="23" t="s">
        <v>56</v>
      </c>
      <c r="F260" s="40" t="s">
        <v>406</v>
      </c>
      <c r="G260" s="100">
        <f>SUM(G261:G262)</f>
        <v>0</v>
      </c>
      <c r="H260" s="100">
        <f>SUM(H261:H262)</f>
        <v>0</v>
      </c>
      <c r="I260" s="100">
        <f aca="true" t="shared" si="53" ref="I260:Q260">SUM(I261:I262)</f>
        <v>0</v>
      </c>
      <c r="J260" s="25" t="e">
        <f t="shared" si="41"/>
        <v>#DIV/0!</v>
      </c>
      <c r="K260" s="1">
        <f t="shared" si="53"/>
        <v>0</v>
      </c>
      <c r="L260" s="100">
        <f t="shared" si="53"/>
        <v>0</v>
      </c>
      <c r="M260" s="100">
        <f t="shared" si="53"/>
        <v>0</v>
      </c>
      <c r="N260" s="100">
        <f t="shared" si="53"/>
        <v>0</v>
      </c>
      <c r="O260" s="114">
        <f t="shared" si="53"/>
        <v>0</v>
      </c>
      <c r="P260" s="25" t="e">
        <f t="shared" si="49"/>
        <v>#DIV/0!</v>
      </c>
      <c r="Q260" s="1">
        <f t="shared" si="53"/>
        <v>8231700</v>
      </c>
      <c r="R260" s="100">
        <f t="shared" si="42"/>
        <v>0</v>
      </c>
      <c r="S260" s="100">
        <f t="shared" si="43"/>
        <v>0</v>
      </c>
      <c r="T260" s="103">
        <f t="shared" si="44"/>
        <v>0</v>
      </c>
      <c r="U260" s="103">
        <f t="shared" si="45"/>
        <v>0</v>
      </c>
      <c r="V260" s="26" t="e">
        <f t="shared" si="46"/>
        <v>#DIV/0!</v>
      </c>
    </row>
    <row r="261" spans="3:22" s="20" customFormat="1" ht="55.5" customHeight="1" hidden="1">
      <c r="C261" s="27"/>
      <c r="D261" s="27"/>
      <c r="E261" s="27"/>
      <c r="F261" s="28" t="s">
        <v>21</v>
      </c>
      <c r="G261" s="101"/>
      <c r="H261" s="101"/>
      <c r="I261" s="101"/>
      <c r="J261" s="25" t="e">
        <f t="shared" si="41"/>
        <v>#DIV/0!</v>
      </c>
      <c r="K261" s="6"/>
      <c r="L261" s="100"/>
      <c r="M261" s="100"/>
      <c r="N261" s="100"/>
      <c r="O261" s="114"/>
      <c r="P261" s="25" t="e">
        <f t="shared" si="49"/>
        <v>#DIV/0!</v>
      </c>
      <c r="Q261" s="1">
        <v>5525000</v>
      </c>
      <c r="R261" s="100">
        <f t="shared" si="42"/>
        <v>0</v>
      </c>
      <c r="S261" s="100">
        <f t="shared" si="43"/>
        <v>0</v>
      </c>
      <c r="T261" s="103">
        <f t="shared" si="44"/>
        <v>0</v>
      </c>
      <c r="U261" s="103">
        <f t="shared" si="45"/>
        <v>0</v>
      </c>
      <c r="V261" s="26" t="e">
        <f t="shared" si="46"/>
        <v>#DIV/0!</v>
      </c>
    </row>
    <row r="262" spans="3:22" s="20" customFormat="1" ht="37.5" customHeight="1" hidden="1">
      <c r="C262" s="27"/>
      <c r="D262" s="27"/>
      <c r="E262" s="27"/>
      <c r="F262" s="28" t="s">
        <v>393</v>
      </c>
      <c r="G262" s="101"/>
      <c r="H262" s="101"/>
      <c r="I262" s="101"/>
      <c r="J262" s="25" t="e">
        <f t="shared" si="41"/>
        <v>#DIV/0!</v>
      </c>
      <c r="K262" s="6"/>
      <c r="L262" s="100"/>
      <c r="M262" s="100"/>
      <c r="N262" s="100"/>
      <c r="O262" s="114"/>
      <c r="P262" s="25" t="e">
        <f t="shared" si="49"/>
        <v>#DIV/0!</v>
      </c>
      <c r="Q262" s="1">
        <v>2706700</v>
      </c>
      <c r="R262" s="100">
        <f t="shared" si="42"/>
        <v>0</v>
      </c>
      <c r="S262" s="100">
        <f t="shared" si="43"/>
        <v>0</v>
      </c>
      <c r="T262" s="103">
        <f t="shared" si="44"/>
        <v>0</v>
      </c>
      <c r="U262" s="103">
        <f t="shared" si="45"/>
        <v>0</v>
      </c>
      <c r="V262" s="26" t="e">
        <f t="shared" si="46"/>
        <v>#DIV/0!</v>
      </c>
    </row>
    <row r="263" spans="3:22" s="17" customFormat="1" ht="51.75" customHeight="1" hidden="1">
      <c r="C263" s="23" t="s">
        <v>318</v>
      </c>
      <c r="D263" s="23" t="s">
        <v>197</v>
      </c>
      <c r="E263" s="23" t="s">
        <v>56</v>
      </c>
      <c r="F263" s="40" t="s">
        <v>199</v>
      </c>
      <c r="G263" s="100">
        <f t="shared" si="52"/>
        <v>0</v>
      </c>
      <c r="H263" s="100">
        <f>H264</f>
        <v>0</v>
      </c>
      <c r="I263" s="100">
        <f>I264</f>
        <v>0</v>
      </c>
      <c r="J263" s="25" t="e">
        <f t="shared" si="41"/>
        <v>#DIV/0!</v>
      </c>
      <c r="K263" s="1">
        <f>K264</f>
        <v>0</v>
      </c>
      <c r="L263" s="100">
        <f>N263+Q263</f>
        <v>0</v>
      </c>
      <c r="M263" s="100">
        <f>M264</f>
        <v>0</v>
      </c>
      <c r="N263" s="100">
        <f>N264</f>
        <v>0</v>
      </c>
      <c r="O263" s="114">
        <f>O264</f>
        <v>0</v>
      </c>
      <c r="P263" s="25" t="e">
        <f t="shared" si="49"/>
        <v>#DIV/0!</v>
      </c>
      <c r="Q263" s="1">
        <f>Q264</f>
        <v>0</v>
      </c>
      <c r="R263" s="100">
        <f t="shared" si="42"/>
        <v>0</v>
      </c>
      <c r="S263" s="100">
        <f t="shared" si="43"/>
        <v>0</v>
      </c>
      <c r="T263" s="103">
        <f t="shared" si="44"/>
        <v>0</v>
      </c>
      <c r="U263" s="103">
        <f t="shared" si="45"/>
        <v>0</v>
      </c>
      <c r="V263" s="26" t="e">
        <f t="shared" si="46"/>
        <v>#DIV/0!</v>
      </c>
    </row>
    <row r="264" spans="3:22" s="20" customFormat="1" ht="60" customHeight="1" hidden="1">
      <c r="C264" s="27"/>
      <c r="D264" s="27"/>
      <c r="E264" s="27"/>
      <c r="F264" s="28" t="s">
        <v>200</v>
      </c>
      <c r="G264" s="101">
        <f t="shared" si="52"/>
        <v>0</v>
      </c>
      <c r="H264" s="101"/>
      <c r="I264" s="101"/>
      <c r="J264" s="25" t="e">
        <f t="shared" si="41"/>
        <v>#DIV/0!</v>
      </c>
      <c r="K264" s="6"/>
      <c r="L264" s="101">
        <f>N264+Q264</f>
        <v>0</v>
      </c>
      <c r="M264" s="101"/>
      <c r="N264" s="101"/>
      <c r="O264" s="115"/>
      <c r="P264" s="25" t="e">
        <f t="shared" si="49"/>
        <v>#DIV/0!</v>
      </c>
      <c r="Q264" s="6"/>
      <c r="R264" s="100">
        <f t="shared" si="42"/>
        <v>0</v>
      </c>
      <c r="S264" s="100">
        <f t="shared" si="43"/>
        <v>0</v>
      </c>
      <c r="T264" s="103">
        <f t="shared" si="44"/>
        <v>0</v>
      </c>
      <c r="U264" s="103">
        <f t="shared" si="45"/>
        <v>0</v>
      </c>
      <c r="V264" s="26" t="e">
        <f t="shared" si="46"/>
        <v>#DIV/0!</v>
      </c>
    </row>
    <row r="265" spans="3:22" s="17" customFormat="1" ht="51" customHeight="1" hidden="1">
      <c r="C265" s="23" t="s">
        <v>319</v>
      </c>
      <c r="D265" s="23" t="s">
        <v>198</v>
      </c>
      <c r="E265" s="23" t="s">
        <v>56</v>
      </c>
      <c r="F265" s="40" t="s">
        <v>201</v>
      </c>
      <c r="G265" s="100">
        <f t="shared" si="52"/>
        <v>0</v>
      </c>
      <c r="H265" s="100"/>
      <c r="I265" s="100"/>
      <c r="J265" s="25" t="e">
        <f t="shared" si="41"/>
        <v>#DIV/0!</v>
      </c>
      <c r="K265" s="1"/>
      <c r="L265" s="100">
        <f>N265+Q265</f>
        <v>0</v>
      </c>
      <c r="M265" s="100"/>
      <c r="N265" s="100"/>
      <c r="O265" s="114"/>
      <c r="P265" s="25" t="e">
        <f t="shared" si="49"/>
        <v>#DIV/0!</v>
      </c>
      <c r="Q265" s="1"/>
      <c r="R265" s="100">
        <f t="shared" si="42"/>
        <v>0</v>
      </c>
      <c r="S265" s="100">
        <f t="shared" si="43"/>
        <v>0</v>
      </c>
      <c r="T265" s="103">
        <f t="shared" si="44"/>
        <v>0</v>
      </c>
      <c r="U265" s="103">
        <f t="shared" si="45"/>
        <v>0</v>
      </c>
      <c r="V265" s="26" t="e">
        <f t="shared" si="46"/>
        <v>#DIV/0!</v>
      </c>
    </row>
    <row r="266" spans="1:22" s="17" customFormat="1" ht="36" customHeight="1">
      <c r="A266" s="17">
        <v>4</v>
      </c>
      <c r="B266" s="17">
        <v>40</v>
      </c>
      <c r="C266" s="23" t="s">
        <v>294</v>
      </c>
      <c r="D266" s="23" t="s">
        <v>55</v>
      </c>
      <c r="E266" s="23" t="s">
        <v>56</v>
      </c>
      <c r="F266" s="24" t="s">
        <v>192</v>
      </c>
      <c r="G266" s="100">
        <f>SUM(G267:G274)</f>
        <v>20558200</v>
      </c>
      <c r="H266" s="100">
        <f>SUM(H267:H274)</f>
        <v>15022500</v>
      </c>
      <c r="I266" s="100">
        <f>SUM(I267:I274)</f>
        <v>13174176.72</v>
      </c>
      <c r="J266" s="25">
        <f t="shared" si="41"/>
        <v>64.08234534151823</v>
      </c>
      <c r="K266" s="1"/>
      <c r="L266" s="100">
        <f aca="true" t="shared" si="54" ref="L266:Q266">SUM(L267:L274)</f>
        <v>1481500</v>
      </c>
      <c r="M266" s="100">
        <f t="shared" si="54"/>
        <v>1481500</v>
      </c>
      <c r="N266" s="100">
        <f t="shared" si="54"/>
        <v>1473100</v>
      </c>
      <c r="O266" s="114">
        <f t="shared" si="54"/>
        <v>1473100</v>
      </c>
      <c r="P266" s="25">
        <f t="shared" si="49"/>
        <v>99.43300708741141</v>
      </c>
      <c r="Q266" s="1">
        <f t="shared" si="54"/>
        <v>600000</v>
      </c>
      <c r="R266" s="100">
        <f t="shared" si="42"/>
        <v>22039700</v>
      </c>
      <c r="S266" s="100">
        <f t="shared" si="43"/>
        <v>16504000</v>
      </c>
      <c r="T266" s="103">
        <f t="shared" si="44"/>
        <v>14647276.72</v>
      </c>
      <c r="U266" s="103">
        <f t="shared" si="45"/>
        <v>1473100</v>
      </c>
      <c r="V266" s="26">
        <f t="shared" si="46"/>
        <v>66.45860297553959</v>
      </c>
    </row>
    <row r="267" spans="3:22" s="20" customFormat="1" ht="51" customHeight="1">
      <c r="C267" s="27"/>
      <c r="D267" s="27"/>
      <c r="E267" s="27"/>
      <c r="F267" s="28" t="s">
        <v>21</v>
      </c>
      <c r="G267" s="100">
        <f>3000600+16573600</f>
        <v>19574200</v>
      </c>
      <c r="H267" s="100">
        <v>14506500</v>
      </c>
      <c r="I267" s="100">
        <v>12794730.48</v>
      </c>
      <c r="J267" s="25">
        <f t="shared" si="41"/>
        <v>65.36527919404114</v>
      </c>
      <c r="K267" s="6"/>
      <c r="L267" s="100"/>
      <c r="M267" s="100"/>
      <c r="N267" s="100"/>
      <c r="O267" s="114"/>
      <c r="P267" s="25"/>
      <c r="Q267" s="1">
        <v>500000</v>
      </c>
      <c r="R267" s="100">
        <f t="shared" si="42"/>
        <v>19574200</v>
      </c>
      <c r="S267" s="100">
        <f t="shared" si="43"/>
        <v>14506500</v>
      </c>
      <c r="T267" s="103">
        <f t="shared" si="44"/>
        <v>12794730.48</v>
      </c>
      <c r="U267" s="103">
        <f t="shared" si="45"/>
        <v>0</v>
      </c>
      <c r="V267" s="26">
        <f t="shared" si="46"/>
        <v>65.36527919404114</v>
      </c>
    </row>
    <row r="268" spans="3:22" s="20" customFormat="1" ht="63.75" customHeight="1" hidden="1">
      <c r="C268" s="27"/>
      <c r="D268" s="27"/>
      <c r="E268" s="27"/>
      <c r="F268" s="31" t="s">
        <v>80</v>
      </c>
      <c r="G268" s="101">
        <f t="shared" si="52"/>
        <v>0</v>
      </c>
      <c r="H268" s="101">
        <v>0</v>
      </c>
      <c r="I268" s="101"/>
      <c r="J268" s="25" t="e">
        <f t="shared" si="41"/>
        <v>#DIV/0!</v>
      </c>
      <c r="K268" s="6"/>
      <c r="L268" s="101">
        <f>N268+Q268</f>
        <v>0</v>
      </c>
      <c r="M268" s="101"/>
      <c r="N268" s="101"/>
      <c r="O268" s="114">
        <f>N268</f>
        <v>0</v>
      </c>
      <c r="P268" s="25" t="e">
        <f t="shared" si="49"/>
        <v>#DIV/0!</v>
      </c>
      <c r="Q268" s="6"/>
      <c r="R268" s="100">
        <f t="shared" si="42"/>
        <v>0</v>
      </c>
      <c r="S268" s="100">
        <f t="shared" si="43"/>
        <v>0</v>
      </c>
      <c r="T268" s="103">
        <f t="shared" si="44"/>
        <v>0</v>
      </c>
      <c r="U268" s="103">
        <f t="shared" si="45"/>
        <v>0</v>
      </c>
      <c r="V268" s="26" t="e">
        <f t="shared" si="46"/>
        <v>#DIV/0!</v>
      </c>
    </row>
    <row r="269" spans="3:22" s="20" customFormat="1" ht="51" customHeight="1" hidden="1">
      <c r="C269" s="27"/>
      <c r="D269" s="27"/>
      <c r="E269" s="27"/>
      <c r="F269" s="28" t="s">
        <v>57</v>
      </c>
      <c r="G269" s="101"/>
      <c r="H269" s="101"/>
      <c r="I269" s="101"/>
      <c r="J269" s="25" t="e">
        <f t="shared" si="41"/>
        <v>#DIV/0!</v>
      </c>
      <c r="K269" s="6"/>
      <c r="L269" s="101"/>
      <c r="M269" s="101"/>
      <c r="N269" s="101"/>
      <c r="O269" s="114"/>
      <c r="P269" s="25" t="e">
        <f t="shared" si="49"/>
        <v>#DIV/0!</v>
      </c>
      <c r="Q269" s="6"/>
      <c r="R269" s="100">
        <f t="shared" si="42"/>
        <v>0</v>
      </c>
      <c r="S269" s="100">
        <f t="shared" si="43"/>
        <v>0</v>
      </c>
      <c r="T269" s="103">
        <f t="shared" si="44"/>
        <v>0</v>
      </c>
      <c r="U269" s="103">
        <f t="shared" si="45"/>
        <v>0</v>
      </c>
      <c r="V269" s="26" t="e">
        <f t="shared" si="46"/>
        <v>#DIV/0!</v>
      </c>
    </row>
    <row r="270" spans="3:22" s="20" customFormat="1" ht="39" customHeight="1">
      <c r="C270" s="27"/>
      <c r="D270" s="27"/>
      <c r="E270" s="27"/>
      <c r="F270" s="31" t="s">
        <v>345</v>
      </c>
      <c r="G270" s="100">
        <v>22000</v>
      </c>
      <c r="H270" s="100">
        <v>22000</v>
      </c>
      <c r="I270" s="100">
        <v>22000</v>
      </c>
      <c r="J270" s="25">
        <f t="shared" si="41"/>
        <v>100</v>
      </c>
      <c r="K270" s="6"/>
      <c r="L270" s="100">
        <v>7200</v>
      </c>
      <c r="M270" s="100">
        <v>7200</v>
      </c>
      <c r="N270" s="100">
        <v>7200</v>
      </c>
      <c r="O270" s="114">
        <f>N270</f>
        <v>7200</v>
      </c>
      <c r="P270" s="25">
        <f t="shared" si="49"/>
        <v>100</v>
      </c>
      <c r="Q270" s="6"/>
      <c r="R270" s="100">
        <f t="shared" si="42"/>
        <v>29200</v>
      </c>
      <c r="S270" s="100">
        <f t="shared" si="43"/>
        <v>29200</v>
      </c>
      <c r="T270" s="103">
        <f t="shared" si="44"/>
        <v>29200</v>
      </c>
      <c r="U270" s="103">
        <f t="shared" si="45"/>
        <v>7200</v>
      </c>
      <c r="V270" s="26">
        <f t="shared" si="46"/>
        <v>100</v>
      </c>
    </row>
    <row r="271" spans="3:22" s="20" customFormat="1" ht="30.75" hidden="1">
      <c r="C271" s="27"/>
      <c r="D271" s="27"/>
      <c r="E271" s="27"/>
      <c r="F271" s="31" t="s">
        <v>394</v>
      </c>
      <c r="G271" s="101">
        <f t="shared" si="52"/>
        <v>0</v>
      </c>
      <c r="H271" s="101">
        <v>0</v>
      </c>
      <c r="I271" s="101">
        <v>0</v>
      </c>
      <c r="J271" s="25" t="e">
        <f t="shared" si="41"/>
        <v>#DIV/0!</v>
      </c>
      <c r="K271" s="6"/>
      <c r="L271" s="101">
        <f>N271+Q271</f>
        <v>0</v>
      </c>
      <c r="M271" s="101"/>
      <c r="N271" s="101"/>
      <c r="O271" s="114">
        <f>N271</f>
        <v>0</v>
      </c>
      <c r="P271" s="25" t="e">
        <f t="shared" si="49"/>
        <v>#DIV/0!</v>
      </c>
      <c r="Q271" s="6"/>
      <c r="R271" s="100">
        <f t="shared" si="42"/>
        <v>0</v>
      </c>
      <c r="S271" s="100">
        <f t="shared" si="43"/>
        <v>0</v>
      </c>
      <c r="T271" s="103">
        <f t="shared" si="44"/>
        <v>0</v>
      </c>
      <c r="U271" s="103">
        <f t="shared" si="45"/>
        <v>0</v>
      </c>
      <c r="V271" s="26" t="e">
        <f t="shared" si="46"/>
        <v>#DIV/0!</v>
      </c>
    </row>
    <row r="272" spans="3:22" s="20" customFormat="1" ht="42.75" customHeight="1">
      <c r="C272" s="27"/>
      <c r="D272" s="27"/>
      <c r="E272" s="27"/>
      <c r="F272" s="31" t="s">
        <v>78</v>
      </c>
      <c r="G272" s="100">
        <v>128000</v>
      </c>
      <c r="H272" s="100">
        <v>98000</v>
      </c>
      <c r="I272" s="100">
        <v>27999.97</v>
      </c>
      <c r="J272" s="25">
        <f t="shared" si="41"/>
        <v>21.874976562500002</v>
      </c>
      <c r="K272" s="6"/>
      <c r="L272" s="100">
        <v>1450000</v>
      </c>
      <c r="M272" s="100">
        <v>1450000</v>
      </c>
      <c r="N272" s="100">
        <v>1443000</v>
      </c>
      <c r="O272" s="114">
        <f>N272</f>
        <v>1443000</v>
      </c>
      <c r="P272" s="25">
        <f t="shared" si="49"/>
        <v>99.51724137931033</v>
      </c>
      <c r="Q272" s="1">
        <v>100000</v>
      </c>
      <c r="R272" s="100">
        <f t="shared" si="42"/>
        <v>1578000</v>
      </c>
      <c r="S272" s="100">
        <f t="shared" si="43"/>
        <v>1548000</v>
      </c>
      <c r="T272" s="103">
        <f t="shared" si="44"/>
        <v>1470999.97</v>
      </c>
      <c r="U272" s="103">
        <f t="shared" si="45"/>
        <v>1443000</v>
      </c>
      <c r="V272" s="26">
        <f t="shared" si="46"/>
        <v>93.219262991128</v>
      </c>
    </row>
    <row r="273" spans="3:22" s="20" customFormat="1" ht="30.75" hidden="1">
      <c r="C273" s="27"/>
      <c r="D273" s="27"/>
      <c r="E273" s="27"/>
      <c r="F273" s="31" t="s">
        <v>17</v>
      </c>
      <c r="G273" s="101">
        <f t="shared" si="52"/>
        <v>0</v>
      </c>
      <c r="H273" s="101">
        <v>0</v>
      </c>
      <c r="I273" s="101">
        <v>0</v>
      </c>
      <c r="J273" s="25" t="e">
        <f aca="true" t="shared" si="55" ref="J273:J335">I273/G273*100</f>
        <v>#DIV/0!</v>
      </c>
      <c r="K273" s="6"/>
      <c r="L273" s="101">
        <f>N273+Q273</f>
        <v>0</v>
      </c>
      <c r="M273" s="101"/>
      <c r="N273" s="101"/>
      <c r="O273" s="115"/>
      <c r="P273" s="25" t="e">
        <f aca="true" t="shared" si="56" ref="P273:P336">N273/L273*100</f>
        <v>#DIV/0!</v>
      </c>
      <c r="Q273" s="6"/>
      <c r="R273" s="100">
        <f aca="true" t="shared" si="57" ref="R273:R336">G273+L273</f>
        <v>0</v>
      </c>
      <c r="S273" s="100">
        <f aca="true" t="shared" si="58" ref="S273:S336">H273+M273</f>
        <v>0</v>
      </c>
      <c r="T273" s="103">
        <f aca="true" t="shared" si="59" ref="T273:T336">I273+N273</f>
        <v>0</v>
      </c>
      <c r="U273" s="103">
        <f aca="true" t="shared" si="60" ref="U273:U336">O273</f>
        <v>0</v>
      </c>
      <c r="V273" s="26" t="e">
        <f aca="true" t="shared" si="61" ref="V273:V336">T273/R273*100</f>
        <v>#DIV/0!</v>
      </c>
    </row>
    <row r="274" spans="3:22" s="20" customFormat="1" ht="54.75" customHeight="1">
      <c r="C274" s="27"/>
      <c r="D274" s="27"/>
      <c r="E274" s="27"/>
      <c r="F274" s="31" t="s">
        <v>79</v>
      </c>
      <c r="G274" s="100">
        <v>834000</v>
      </c>
      <c r="H274" s="100">
        <v>396000</v>
      </c>
      <c r="I274" s="100">
        <v>329446.27</v>
      </c>
      <c r="J274" s="25">
        <f t="shared" si="55"/>
        <v>39.501950839328536</v>
      </c>
      <c r="K274" s="6"/>
      <c r="L274" s="100">
        <v>24300</v>
      </c>
      <c r="M274" s="100">
        <v>24300</v>
      </c>
      <c r="N274" s="100">
        <v>22900</v>
      </c>
      <c r="O274" s="114">
        <f>N274</f>
        <v>22900</v>
      </c>
      <c r="P274" s="25">
        <f t="shared" si="56"/>
        <v>94.23868312757202</v>
      </c>
      <c r="Q274" s="6"/>
      <c r="R274" s="100">
        <f t="shared" si="57"/>
        <v>858300</v>
      </c>
      <c r="S274" s="100">
        <f t="shared" si="58"/>
        <v>420300</v>
      </c>
      <c r="T274" s="103">
        <f t="shared" si="59"/>
        <v>352346.27</v>
      </c>
      <c r="U274" s="103">
        <f t="shared" si="60"/>
        <v>22900</v>
      </c>
      <c r="V274" s="26">
        <f t="shared" si="61"/>
        <v>41.05164511243155</v>
      </c>
    </row>
    <row r="275" spans="3:22" s="20" customFormat="1" ht="32.25" customHeight="1">
      <c r="C275" s="23" t="s">
        <v>303</v>
      </c>
      <c r="D275" s="23" t="s">
        <v>304</v>
      </c>
      <c r="E275" s="23" t="s">
        <v>56</v>
      </c>
      <c r="F275" s="24" t="s">
        <v>305</v>
      </c>
      <c r="G275" s="100">
        <f>G276</f>
        <v>71000</v>
      </c>
      <c r="H275" s="100">
        <f>H276</f>
        <v>35082</v>
      </c>
      <c r="I275" s="100">
        <f>I276</f>
        <v>28032.48</v>
      </c>
      <c r="J275" s="25">
        <f t="shared" si="55"/>
        <v>39.4823661971831</v>
      </c>
      <c r="K275" s="1">
        <f aca="true" t="shared" si="62" ref="K275:Q275">K276</f>
        <v>0</v>
      </c>
      <c r="L275" s="100">
        <f t="shared" si="62"/>
        <v>0</v>
      </c>
      <c r="M275" s="100">
        <f t="shared" si="62"/>
        <v>0</v>
      </c>
      <c r="N275" s="100">
        <f t="shared" si="62"/>
        <v>0</v>
      </c>
      <c r="O275" s="114">
        <f t="shared" si="62"/>
        <v>0</v>
      </c>
      <c r="P275" s="25"/>
      <c r="Q275" s="1">
        <f t="shared" si="62"/>
        <v>0</v>
      </c>
      <c r="R275" s="100">
        <f t="shared" si="57"/>
        <v>71000</v>
      </c>
      <c r="S275" s="100">
        <f t="shared" si="58"/>
        <v>35082</v>
      </c>
      <c r="T275" s="103">
        <f t="shared" si="59"/>
        <v>28032.48</v>
      </c>
      <c r="U275" s="103">
        <f t="shared" si="60"/>
        <v>0</v>
      </c>
      <c r="V275" s="26">
        <f t="shared" si="61"/>
        <v>39.4823661971831</v>
      </c>
    </row>
    <row r="276" spans="3:22" s="20" customFormat="1" ht="45" customHeight="1">
      <c r="C276" s="27"/>
      <c r="D276" s="27"/>
      <c r="E276" s="27"/>
      <c r="F276" s="31" t="s">
        <v>306</v>
      </c>
      <c r="G276" s="100">
        <v>71000</v>
      </c>
      <c r="H276" s="100">
        <v>35082</v>
      </c>
      <c r="I276" s="100">
        <v>28032.48</v>
      </c>
      <c r="J276" s="25">
        <f t="shared" si="55"/>
        <v>39.4823661971831</v>
      </c>
      <c r="K276" s="6"/>
      <c r="L276" s="101"/>
      <c r="M276" s="101"/>
      <c r="N276" s="101"/>
      <c r="O276" s="115"/>
      <c r="P276" s="25"/>
      <c r="Q276" s="6"/>
      <c r="R276" s="100">
        <f t="shared" si="57"/>
        <v>71000</v>
      </c>
      <c r="S276" s="100">
        <f t="shared" si="58"/>
        <v>35082</v>
      </c>
      <c r="T276" s="103">
        <f t="shared" si="59"/>
        <v>28032.48</v>
      </c>
      <c r="U276" s="103">
        <f t="shared" si="60"/>
        <v>0</v>
      </c>
      <c r="V276" s="26">
        <f t="shared" si="61"/>
        <v>39.4823661971831</v>
      </c>
    </row>
    <row r="277" spans="3:22" s="20" customFormat="1" ht="30" customHeight="1">
      <c r="C277" s="23" t="s">
        <v>307</v>
      </c>
      <c r="D277" s="23" t="s">
        <v>261</v>
      </c>
      <c r="E277" s="23" t="s">
        <v>88</v>
      </c>
      <c r="F277" s="24" t="s">
        <v>262</v>
      </c>
      <c r="G277" s="100">
        <f>G278</f>
        <v>816100</v>
      </c>
      <c r="H277" s="100">
        <f>H278</f>
        <v>406000</v>
      </c>
      <c r="I277" s="100">
        <f>I278</f>
        <v>273892</v>
      </c>
      <c r="J277" s="25">
        <f t="shared" si="55"/>
        <v>33.561083200588165</v>
      </c>
      <c r="K277" s="1">
        <f>K278</f>
        <v>0</v>
      </c>
      <c r="L277" s="100">
        <f>N277+Q277</f>
        <v>0</v>
      </c>
      <c r="M277" s="100">
        <f>M278</f>
        <v>0</v>
      </c>
      <c r="N277" s="100">
        <f>N278</f>
        <v>0</v>
      </c>
      <c r="O277" s="114">
        <f>O278</f>
        <v>0</v>
      </c>
      <c r="P277" s="25"/>
      <c r="Q277" s="1">
        <f>Q278</f>
        <v>0</v>
      </c>
      <c r="R277" s="100">
        <f t="shared" si="57"/>
        <v>816100</v>
      </c>
      <c r="S277" s="100">
        <f t="shared" si="58"/>
        <v>406000</v>
      </c>
      <c r="T277" s="103">
        <f t="shared" si="59"/>
        <v>273892</v>
      </c>
      <c r="U277" s="103">
        <f t="shared" si="60"/>
        <v>0</v>
      </c>
      <c r="V277" s="26">
        <f t="shared" si="61"/>
        <v>33.561083200588165</v>
      </c>
    </row>
    <row r="278" spans="3:22" s="20" customFormat="1" ht="53.25" customHeight="1">
      <c r="C278" s="27"/>
      <c r="D278" s="27"/>
      <c r="E278" s="27"/>
      <c r="F278" s="31" t="s">
        <v>79</v>
      </c>
      <c r="G278" s="100">
        <v>816100</v>
      </c>
      <c r="H278" s="100">
        <v>406000</v>
      </c>
      <c r="I278" s="100">
        <v>273892</v>
      </c>
      <c r="J278" s="25">
        <f t="shared" si="55"/>
        <v>33.561083200588165</v>
      </c>
      <c r="K278" s="6"/>
      <c r="L278" s="101"/>
      <c r="M278" s="101"/>
      <c r="N278" s="101"/>
      <c r="O278" s="115"/>
      <c r="P278" s="25"/>
      <c r="Q278" s="6"/>
      <c r="R278" s="100">
        <f t="shared" si="57"/>
        <v>816100</v>
      </c>
      <c r="S278" s="100">
        <f t="shared" si="58"/>
        <v>406000</v>
      </c>
      <c r="T278" s="103">
        <f t="shared" si="59"/>
        <v>273892</v>
      </c>
      <c r="U278" s="103">
        <f t="shared" si="60"/>
        <v>0</v>
      </c>
      <c r="V278" s="26">
        <f t="shared" si="61"/>
        <v>33.561083200588165</v>
      </c>
    </row>
    <row r="279" spans="1:22" s="17" customFormat="1" ht="30.75" customHeight="1">
      <c r="A279" s="29">
        <v>8</v>
      </c>
      <c r="B279" s="17">
        <v>41</v>
      </c>
      <c r="C279" s="23" t="s">
        <v>295</v>
      </c>
      <c r="D279" s="23" t="s">
        <v>70</v>
      </c>
      <c r="E279" s="23" t="s">
        <v>109</v>
      </c>
      <c r="F279" s="24" t="s">
        <v>204</v>
      </c>
      <c r="G279" s="100">
        <f>SUM(G280:G283)</f>
        <v>0</v>
      </c>
      <c r="H279" s="100">
        <f>SUM(H280:H283)</f>
        <v>0</v>
      </c>
      <c r="I279" s="100">
        <f aca="true" t="shared" si="63" ref="I279:Q279">SUM(I280:I283)</f>
        <v>0</v>
      </c>
      <c r="J279" s="25"/>
      <c r="K279" s="1">
        <f t="shared" si="63"/>
        <v>0</v>
      </c>
      <c r="L279" s="100">
        <f t="shared" si="63"/>
        <v>19160000</v>
      </c>
      <c r="M279" s="100">
        <f t="shared" si="63"/>
        <v>18486853</v>
      </c>
      <c r="N279" s="100">
        <f t="shared" si="63"/>
        <v>7446203.32</v>
      </c>
      <c r="O279" s="114">
        <f t="shared" si="63"/>
        <v>7446203.32</v>
      </c>
      <c r="P279" s="25">
        <f t="shared" si="56"/>
        <v>38.863274112734864</v>
      </c>
      <c r="Q279" s="1">
        <f t="shared" si="63"/>
        <v>4000000</v>
      </c>
      <c r="R279" s="100">
        <f t="shared" si="57"/>
        <v>19160000</v>
      </c>
      <c r="S279" s="100">
        <f t="shared" si="58"/>
        <v>18486853</v>
      </c>
      <c r="T279" s="103">
        <f t="shared" si="59"/>
        <v>7446203.32</v>
      </c>
      <c r="U279" s="103">
        <f t="shared" si="60"/>
        <v>7446203.32</v>
      </c>
      <c r="V279" s="26">
        <f t="shared" si="61"/>
        <v>38.863274112734864</v>
      </c>
    </row>
    <row r="280" spans="3:22" s="20" customFormat="1" ht="54.75" customHeight="1">
      <c r="C280" s="27"/>
      <c r="D280" s="27"/>
      <c r="E280" s="27"/>
      <c r="F280" s="31" t="s">
        <v>397</v>
      </c>
      <c r="G280" s="101">
        <f t="shared" si="52"/>
        <v>0</v>
      </c>
      <c r="H280" s="101"/>
      <c r="I280" s="101"/>
      <c r="J280" s="25"/>
      <c r="K280" s="6"/>
      <c r="L280" s="100">
        <v>5077894</v>
      </c>
      <c r="M280" s="100">
        <v>5077894</v>
      </c>
      <c r="N280" s="100">
        <v>577761.74</v>
      </c>
      <c r="O280" s="114">
        <f>N280</f>
        <v>577761.74</v>
      </c>
      <c r="P280" s="25">
        <f t="shared" si="56"/>
        <v>11.377979532459715</v>
      </c>
      <c r="Q280" s="1">
        <f>1325000+1400000</f>
        <v>2725000</v>
      </c>
      <c r="R280" s="100">
        <f t="shared" si="57"/>
        <v>5077894</v>
      </c>
      <c r="S280" s="100">
        <f t="shared" si="58"/>
        <v>5077894</v>
      </c>
      <c r="T280" s="103">
        <f t="shared" si="59"/>
        <v>577761.74</v>
      </c>
      <c r="U280" s="103">
        <f t="shared" si="60"/>
        <v>577761.74</v>
      </c>
      <c r="V280" s="26">
        <f t="shared" si="61"/>
        <v>11.377979532459715</v>
      </c>
    </row>
    <row r="281" spans="3:22" s="20" customFormat="1" ht="39" customHeight="1">
      <c r="C281" s="27"/>
      <c r="D281" s="27"/>
      <c r="E281" s="27"/>
      <c r="F281" s="37" t="s">
        <v>393</v>
      </c>
      <c r="G281" s="101">
        <f t="shared" si="52"/>
        <v>0</v>
      </c>
      <c r="H281" s="101"/>
      <c r="I281" s="101"/>
      <c r="J281" s="25"/>
      <c r="K281" s="6"/>
      <c r="L281" s="100">
        <v>11141880</v>
      </c>
      <c r="M281" s="100">
        <v>10778733</v>
      </c>
      <c r="N281" s="100">
        <v>4805261.62</v>
      </c>
      <c r="O281" s="114">
        <f>N281</f>
        <v>4805261.62</v>
      </c>
      <c r="P281" s="25">
        <f t="shared" si="56"/>
        <v>43.12792473083537</v>
      </c>
      <c r="Q281" s="1">
        <v>1275000</v>
      </c>
      <c r="R281" s="100">
        <f t="shared" si="57"/>
        <v>11141880</v>
      </c>
      <c r="S281" s="100">
        <f t="shared" si="58"/>
        <v>10778733</v>
      </c>
      <c r="T281" s="103">
        <f t="shared" si="59"/>
        <v>4805261.62</v>
      </c>
      <c r="U281" s="103">
        <f t="shared" si="60"/>
        <v>4805261.62</v>
      </c>
      <c r="V281" s="26">
        <f t="shared" si="61"/>
        <v>43.12792473083537</v>
      </c>
    </row>
    <row r="282" spans="3:22" s="20" customFormat="1" ht="54" customHeight="1">
      <c r="C282" s="27"/>
      <c r="D282" s="27"/>
      <c r="E282" s="27"/>
      <c r="F282" s="28" t="s">
        <v>21</v>
      </c>
      <c r="G282" s="100">
        <f t="shared" si="52"/>
        <v>0</v>
      </c>
      <c r="H282" s="101"/>
      <c r="I282" s="101"/>
      <c r="J282" s="25"/>
      <c r="K282" s="6"/>
      <c r="L282" s="100">
        <v>2940226</v>
      </c>
      <c r="M282" s="100">
        <v>2630226</v>
      </c>
      <c r="N282" s="100">
        <v>2063179.96</v>
      </c>
      <c r="O282" s="114">
        <f>N282</f>
        <v>2063179.96</v>
      </c>
      <c r="P282" s="25">
        <f t="shared" si="56"/>
        <v>70.17079503412322</v>
      </c>
      <c r="Q282" s="6"/>
      <c r="R282" s="100">
        <f t="shared" si="57"/>
        <v>2940226</v>
      </c>
      <c r="S282" s="100">
        <f t="shared" si="58"/>
        <v>2630226</v>
      </c>
      <c r="T282" s="103">
        <f t="shared" si="59"/>
        <v>2063179.96</v>
      </c>
      <c r="U282" s="103">
        <f t="shared" si="60"/>
        <v>2063179.96</v>
      </c>
      <c r="V282" s="26">
        <f t="shared" si="61"/>
        <v>70.17079503412322</v>
      </c>
    </row>
    <row r="283" spans="3:22" s="20" customFormat="1" ht="0" customHeight="1" hidden="1">
      <c r="C283" s="27"/>
      <c r="D283" s="27"/>
      <c r="E283" s="27"/>
      <c r="F283" s="31" t="s">
        <v>25</v>
      </c>
      <c r="G283" s="100">
        <f t="shared" si="52"/>
        <v>0</v>
      </c>
      <c r="H283" s="101"/>
      <c r="I283" s="101"/>
      <c r="J283" s="25"/>
      <c r="K283" s="6"/>
      <c r="L283" s="101">
        <f>N283+Q283</f>
        <v>0</v>
      </c>
      <c r="M283" s="101"/>
      <c r="N283" s="101"/>
      <c r="O283" s="115"/>
      <c r="P283" s="25" t="e">
        <f t="shared" si="56"/>
        <v>#DIV/0!</v>
      </c>
      <c r="Q283" s="6"/>
      <c r="R283" s="100">
        <f t="shared" si="57"/>
        <v>0</v>
      </c>
      <c r="S283" s="100">
        <f t="shared" si="58"/>
        <v>0</v>
      </c>
      <c r="T283" s="103">
        <f t="shared" si="59"/>
        <v>0</v>
      </c>
      <c r="U283" s="103">
        <f t="shared" si="60"/>
        <v>0</v>
      </c>
      <c r="V283" s="26" t="e">
        <f t="shared" si="61"/>
        <v>#DIV/0!</v>
      </c>
    </row>
    <row r="284" spans="2:22" s="17" customFormat="1" ht="35.25" customHeight="1">
      <c r="B284" s="17">
        <v>73</v>
      </c>
      <c r="C284" s="23" t="s">
        <v>320</v>
      </c>
      <c r="D284" s="23" t="s">
        <v>202</v>
      </c>
      <c r="E284" s="23" t="s">
        <v>109</v>
      </c>
      <c r="F284" s="24" t="s">
        <v>203</v>
      </c>
      <c r="G284" s="100">
        <f t="shared" si="52"/>
        <v>0</v>
      </c>
      <c r="H284" s="100">
        <f>H285</f>
        <v>0</v>
      </c>
      <c r="I284" s="100">
        <f>I285</f>
        <v>0</v>
      </c>
      <c r="J284" s="25"/>
      <c r="K284" s="1">
        <f>K285</f>
        <v>0</v>
      </c>
      <c r="L284" s="100">
        <f>L285+L286</f>
        <v>19786700</v>
      </c>
      <c r="M284" s="100">
        <f>M285+M286</f>
        <v>13716700</v>
      </c>
      <c r="N284" s="100">
        <f>N285+N286</f>
        <v>3437457.01</v>
      </c>
      <c r="O284" s="114">
        <f>O285+O286</f>
        <v>3437457.01</v>
      </c>
      <c r="P284" s="25">
        <f t="shared" si="56"/>
        <v>17.372563439077762</v>
      </c>
      <c r="Q284" s="1">
        <f>Q285</f>
        <v>2105000</v>
      </c>
      <c r="R284" s="100">
        <f t="shared" si="57"/>
        <v>19786700</v>
      </c>
      <c r="S284" s="100">
        <f t="shared" si="58"/>
        <v>13716700</v>
      </c>
      <c r="T284" s="103">
        <f t="shared" si="59"/>
        <v>3437457.01</v>
      </c>
      <c r="U284" s="103">
        <f t="shared" si="60"/>
        <v>3437457.01</v>
      </c>
      <c r="V284" s="26">
        <f t="shared" si="61"/>
        <v>17.372563439077762</v>
      </c>
    </row>
    <row r="285" spans="3:22" s="17" customFormat="1" ht="54.75" customHeight="1">
      <c r="C285" s="23"/>
      <c r="D285" s="23"/>
      <c r="E285" s="23"/>
      <c r="F285" s="31" t="s">
        <v>84</v>
      </c>
      <c r="G285" s="101">
        <f t="shared" si="52"/>
        <v>0</v>
      </c>
      <c r="H285" s="100"/>
      <c r="I285" s="100"/>
      <c r="J285" s="25"/>
      <c r="K285" s="1"/>
      <c r="L285" s="100">
        <v>19786700</v>
      </c>
      <c r="M285" s="100">
        <v>13716700</v>
      </c>
      <c r="N285" s="100">
        <v>3437457.01</v>
      </c>
      <c r="O285" s="114">
        <f>N285</f>
        <v>3437457.01</v>
      </c>
      <c r="P285" s="25">
        <f t="shared" si="56"/>
        <v>17.372563439077762</v>
      </c>
      <c r="Q285" s="1">
        <f>1285000+10000+810000</f>
        <v>2105000</v>
      </c>
      <c r="R285" s="100">
        <f t="shared" si="57"/>
        <v>19786700</v>
      </c>
      <c r="S285" s="100">
        <f t="shared" si="58"/>
        <v>13716700</v>
      </c>
      <c r="T285" s="103">
        <f t="shared" si="59"/>
        <v>3437457.01</v>
      </c>
      <c r="U285" s="103">
        <f t="shared" si="60"/>
        <v>3437457.01</v>
      </c>
      <c r="V285" s="26">
        <f t="shared" si="61"/>
        <v>17.372563439077762</v>
      </c>
    </row>
    <row r="286" spans="3:22" s="17" customFormat="1" ht="87" customHeight="1" hidden="1">
      <c r="C286" s="23"/>
      <c r="D286" s="23"/>
      <c r="E286" s="23"/>
      <c r="F286" s="31" t="s">
        <v>503</v>
      </c>
      <c r="G286" s="101"/>
      <c r="H286" s="100"/>
      <c r="I286" s="100"/>
      <c r="J286" s="25"/>
      <c r="K286" s="1"/>
      <c r="L286" s="100"/>
      <c r="M286" s="100"/>
      <c r="N286" s="100"/>
      <c r="O286" s="114"/>
      <c r="P286" s="25" t="e">
        <f t="shared" si="56"/>
        <v>#DIV/0!</v>
      </c>
      <c r="Q286" s="1"/>
      <c r="R286" s="100">
        <f t="shared" si="57"/>
        <v>0</v>
      </c>
      <c r="S286" s="100">
        <f t="shared" si="58"/>
        <v>0</v>
      </c>
      <c r="T286" s="103">
        <f t="shared" si="59"/>
        <v>0</v>
      </c>
      <c r="U286" s="103">
        <f t="shared" si="60"/>
        <v>0</v>
      </c>
      <c r="V286" s="26" t="e">
        <f t="shared" si="61"/>
        <v>#DIV/0!</v>
      </c>
    </row>
    <row r="287" spans="3:22" s="17" customFormat="1" ht="32.25" customHeight="1">
      <c r="C287" s="23" t="s">
        <v>352</v>
      </c>
      <c r="D287" s="23" t="s">
        <v>353</v>
      </c>
      <c r="E287" s="23" t="s">
        <v>109</v>
      </c>
      <c r="F287" s="24" t="s">
        <v>354</v>
      </c>
      <c r="G287" s="101">
        <f t="shared" si="52"/>
        <v>0</v>
      </c>
      <c r="H287" s="100">
        <f>H288</f>
        <v>0</v>
      </c>
      <c r="I287" s="100">
        <f aca="true" t="shared" si="64" ref="I287:Q287">I288</f>
        <v>0</v>
      </c>
      <c r="J287" s="25"/>
      <c r="K287" s="1">
        <f t="shared" si="64"/>
        <v>0</v>
      </c>
      <c r="L287" s="100">
        <f t="shared" si="64"/>
        <v>1392000</v>
      </c>
      <c r="M287" s="100">
        <f t="shared" si="64"/>
        <v>1292000</v>
      </c>
      <c r="N287" s="100">
        <f t="shared" si="64"/>
        <v>726654.06</v>
      </c>
      <c r="O287" s="114">
        <f t="shared" si="64"/>
        <v>726654.06</v>
      </c>
      <c r="P287" s="25">
        <f t="shared" si="56"/>
        <v>52.202159482758624</v>
      </c>
      <c r="Q287" s="1">
        <f t="shared" si="64"/>
        <v>0</v>
      </c>
      <c r="R287" s="100">
        <f t="shared" si="57"/>
        <v>1392000</v>
      </c>
      <c r="S287" s="100">
        <f t="shared" si="58"/>
        <v>1292000</v>
      </c>
      <c r="T287" s="103">
        <f t="shared" si="59"/>
        <v>726654.06</v>
      </c>
      <c r="U287" s="103">
        <f t="shared" si="60"/>
        <v>726654.06</v>
      </c>
      <c r="V287" s="26">
        <f t="shared" si="61"/>
        <v>52.202159482758624</v>
      </c>
    </row>
    <row r="288" spans="3:22" s="17" customFormat="1" ht="51" customHeight="1">
      <c r="C288" s="27"/>
      <c r="D288" s="27"/>
      <c r="E288" s="27"/>
      <c r="F288" s="31" t="s">
        <v>84</v>
      </c>
      <c r="G288" s="101">
        <f t="shared" si="52"/>
        <v>0</v>
      </c>
      <c r="H288" s="101"/>
      <c r="I288" s="101"/>
      <c r="J288" s="25"/>
      <c r="K288" s="6"/>
      <c r="L288" s="100">
        <v>1392000</v>
      </c>
      <c r="M288" s="100">
        <v>1292000</v>
      </c>
      <c r="N288" s="100">
        <v>726654.06</v>
      </c>
      <c r="O288" s="114">
        <f>N288</f>
        <v>726654.06</v>
      </c>
      <c r="P288" s="25">
        <f t="shared" si="56"/>
        <v>52.202159482758624</v>
      </c>
      <c r="Q288" s="6"/>
      <c r="R288" s="100">
        <f t="shared" si="57"/>
        <v>1392000</v>
      </c>
      <c r="S288" s="100">
        <f t="shared" si="58"/>
        <v>1292000</v>
      </c>
      <c r="T288" s="103">
        <f t="shared" si="59"/>
        <v>726654.06</v>
      </c>
      <c r="U288" s="103">
        <f t="shared" si="60"/>
        <v>726654.06</v>
      </c>
      <c r="V288" s="26">
        <f t="shared" si="61"/>
        <v>52.202159482758624</v>
      </c>
    </row>
    <row r="289" spans="3:22" s="17" customFormat="1" ht="26.25" customHeight="1" hidden="1">
      <c r="C289" s="23" t="s">
        <v>324</v>
      </c>
      <c r="D289" s="23" t="s">
        <v>325</v>
      </c>
      <c r="E289" s="23" t="s">
        <v>109</v>
      </c>
      <c r="F289" s="24" t="s">
        <v>407</v>
      </c>
      <c r="G289" s="100">
        <f>G290</f>
        <v>0</v>
      </c>
      <c r="H289" s="100">
        <f>H290</f>
        <v>0</v>
      </c>
      <c r="I289" s="100">
        <f aca="true" t="shared" si="65" ref="I289:Q289">I290</f>
        <v>0</v>
      </c>
      <c r="J289" s="25"/>
      <c r="K289" s="1">
        <f t="shared" si="65"/>
        <v>0</v>
      </c>
      <c r="L289" s="100">
        <f t="shared" si="65"/>
        <v>0</v>
      </c>
      <c r="M289" s="100">
        <f t="shared" si="65"/>
        <v>0</v>
      </c>
      <c r="N289" s="100">
        <f t="shared" si="65"/>
        <v>0</v>
      </c>
      <c r="O289" s="114">
        <f t="shared" si="65"/>
        <v>0</v>
      </c>
      <c r="P289" s="25" t="e">
        <f t="shared" si="56"/>
        <v>#DIV/0!</v>
      </c>
      <c r="Q289" s="1">
        <f t="shared" si="65"/>
        <v>1160000</v>
      </c>
      <c r="R289" s="100">
        <f t="shared" si="57"/>
        <v>0</v>
      </c>
      <c r="S289" s="100">
        <f t="shared" si="58"/>
        <v>0</v>
      </c>
      <c r="T289" s="103">
        <f t="shared" si="59"/>
        <v>0</v>
      </c>
      <c r="U289" s="103">
        <f t="shared" si="60"/>
        <v>0</v>
      </c>
      <c r="V289" s="26" t="e">
        <f t="shared" si="61"/>
        <v>#DIV/0!</v>
      </c>
    </row>
    <row r="290" spans="3:22" s="17" customFormat="1" ht="54.75" customHeight="1" hidden="1">
      <c r="C290" s="27"/>
      <c r="D290" s="27"/>
      <c r="E290" s="27"/>
      <c r="F290" s="31" t="s">
        <v>84</v>
      </c>
      <c r="G290" s="101">
        <f t="shared" si="52"/>
        <v>0</v>
      </c>
      <c r="H290" s="100"/>
      <c r="I290" s="100"/>
      <c r="J290" s="25"/>
      <c r="K290" s="1"/>
      <c r="L290" s="100"/>
      <c r="M290" s="100"/>
      <c r="N290" s="100"/>
      <c r="O290" s="114"/>
      <c r="P290" s="25" t="e">
        <f t="shared" si="56"/>
        <v>#DIV/0!</v>
      </c>
      <c r="Q290" s="1">
        <v>1160000</v>
      </c>
      <c r="R290" s="100">
        <f t="shared" si="57"/>
        <v>0</v>
      </c>
      <c r="S290" s="100">
        <f t="shared" si="58"/>
        <v>0</v>
      </c>
      <c r="T290" s="103">
        <f t="shared" si="59"/>
        <v>0</v>
      </c>
      <c r="U290" s="103">
        <f t="shared" si="60"/>
        <v>0</v>
      </c>
      <c r="V290" s="26" t="e">
        <f t="shared" si="61"/>
        <v>#DIV/0!</v>
      </c>
    </row>
    <row r="291" spans="3:22" s="17" customFormat="1" ht="43.5" customHeight="1">
      <c r="C291" s="23" t="s">
        <v>326</v>
      </c>
      <c r="D291" s="23" t="s">
        <v>327</v>
      </c>
      <c r="E291" s="23" t="s">
        <v>31</v>
      </c>
      <c r="F291" s="24" t="s">
        <v>328</v>
      </c>
      <c r="G291" s="100">
        <f t="shared" si="52"/>
        <v>0</v>
      </c>
      <c r="H291" s="100">
        <f aca="true" t="shared" si="66" ref="H291:Q291">H292</f>
        <v>0</v>
      </c>
      <c r="I291" s="100">
        <f t="shared" si="66"/>
        <v>0</v>
      </c>
      <c r="J291" s="25"/>
      <c r="K291" s="1">
        <f t="shared" si="66"/>
        <v>0</v>
      </c>
      <c r="L291" s="100">
        <f t="shared" si="66"/>
        <v>2600000</v>
      </c>
      <c r="M291" s="100">
        <f t="shared" si="66"/>
        <v>2020000</v>
      </c>
      <c r="N291" s="100">
        <f t="shared" si="66"/>
        <v>0</v>
      </c>
      <c r="O291" s="114">
        <f t="shared" si="66"/>
        <v>0</v>
      </c>
      <c r="P291" s="25">
        <f t="shared" si="56"/>
        <v>0</v>
      </c>
      <c r="Q291" s="1">
        <f t="shared" si="66"/>
        <v>0</v>
      </c>
      <c r="R291" s="100">
        <f t="shared" si="57"/>
        <v>2600000</v>
      </c>
      <c r="S291" s="100">
        <f t="shared" si="58"/>
        <v>2020000</v>
      </c>
      <c r="T291" s="103">
        <f t="shared" si="59"/>
        <v>0</v>
      </c>
      <c r="U291" s="103">
        <f t="shared" si="60"/>
        <v>0</v>
      </c>
      <c r="V291" s="26">
        <f t="shared" si="61"/>
        <v>0</v>
      </c>
    </row>
    <row r="292" spans="3:22" s="20" customFormat="1" ht="56.25" customHeight="1">
      <c r="C292" s="27"/>
      <c r="D292" s="27"/>
      <c r="E292" s="27"/>
      <c r="F292" s="31" t="s">
        <v>84</v>
      </c>
      <c r="G292" s="101">
        <f t="shared" si="52"/>
        <v>0</v>
      </c>
      <c r="H292" s="101"/>
      <c r="I292" s="101"/>
      <c r="J292" s="25"/>
      <c r="K292" s="6"/>
      <c r="L292" s="100">
        <v>2600000</v>
      </c>
      <c r="M292" s="100">
        <v>2020000</v>
      </c>
      <c r="N292" s="100"/>
      <c r="O292" s="114"/>
      <c r="P292" s="25">
        <f t="shared" si="56"/>
        <v>0</v>
      </c>
      <c r="Q292" s="6"/>
      <c r="R292" s="100">
        <f t="shared" si="57"/>
        <v>2600000</v>
      </c>
      <c r="S292" s="100">
        <f t="shared" si="58"/>
        <v>2020000</v>
      </c>
      <c r="T292" s="103">
        <f t="shared" si="59"/>
        <v>0</v>
      </c>
      <c r="U292" s="103">
        <f t="shared" si="60"/>
        <v>0</v>
      </c>
      <c r="V292" s="26">
        <f t="shared" si="61"/>
        <v>0</v>
      </c>
    </row>
    <row r="293" spans="3:22" s="17" customFormat="1" ht="63" customHeight="1" hidden="1">
      <c r="C293" s="23" t="s">
        <v>330</v>
      </c>
      <c r="D293" s="23" t="s">
        <v>331</v>
      </c>
      <c r="E293" s="23" t="s">
        <v>31</v>
      </c>
      <c r="F293" s="34" t="s">
        <v>332</v>
      </c>
      <c r="G293" s="100">
        <f t="shared" si="52"/>
        <v>0</v>
      </c>
      <c r="H293" s="100">
        <f>H294+H295</f>
        <v>0</v>
      </c>
      <c r="I293" s="100">
        <f>I294+I295</f>
        <v>0</v>
      </c>
      <c r="J293" s="25" t="e">
        <f t="shared" si="55"/>
        <v>#DIV/0!</v>
      </c>
      <c r="K293" s="1">
        <f>K294+K295</f>
        <v>0</v>
      </c>
      <c r="L293" s="100">
        <f>L295+L294</f>
        <v>0</v>
      </c>
      <c r="M293" s="100">
        <f>M295+M294</f>
        <v>0</v>
      </c>
      <c r="N293" s="100">
        <f>N295+N294</f>
        <v>0</v>
      </c>
      <c r="O293" s="114">
        <f>O295+O294</f>
        <v>0</v>
      </c>
      <c r="P293" s="25" t="e">
        <f t="shared" si="56"/>
        <v>#DIV/0!</v>
      </c>
      <c r="Q293" s="1">
        <f>Q294+Q295</f>
        <v>0</v>
      </c>
      <c r="R293" s="100">
        <f t="shared" si="57"/>
        <v>0</v>
      </c>
      <c r="S293" s="100">
        <f t="shared" si="58"/>
        <v>0</v>
      </c>
      <c r="T293" s="103">
        <f t="shared" si="59"/>
        <v>0</v>
      </c>
      <c r="U293" s="103">
        <f t="shared" si="60"/>
        <v>0</v>
      </c>
      <c r="V293" s="26" t="e">
        <f t="shared" si="61"/>
        <v>#DIV/0!</v>
      </c>
    </row>
    <row r="294" spans="3:22" s="20" customFormat="1" ht="57" customHeight="1" hidden="1">
      <c r="C294" s="27"/>
      <c r="D294" s="27"/>
      <c r="E294" s="27"/>
      <c r="F294" s="61" t="s">
        <v>433</v>
      </c>
      <c r="G294" s="101">
        <f t="shared" si="52"/>
        <v>0</v>
      </c>
      <c r="H294" s="101"/>
      <c r="I294" s="101"/>
      <c r="J294" s="25" t="e">
        <f t="shared" si="55"/>
        <v>#DIV/0!</v>
      </c>
      <c r="K294" s="6"/>
      <c r="L294" s="101"/>
      <c r="M294" s="101"/>
      <c r="N294" s="101"/>
      <c r="O294" s="115"/>
      <c r="P294" s="25" t="e">
        <f t="shared" si="56"/>
        <v>#DIV/0!</v>
      </c>
      <c r="Q294" s="6"/>
      <c r="R294" s="100">
        <f t="shared" si="57"/>
        <v>0</v>
      </c>
      <c r="S294" s="100">
        <f t="shared" si="58"/>
        <v>0</v>
      </c>
      <c r="T294" s="103">
        <f t="shared" si="59"/>
        <v>0</v>
      </c>
      <c r="U294" s="103">
        <f t="shared" si="60"/>
        <v>0</v>
      </c>
      <c r="V294" s="26" t="e">
        <f t="shared" si="61"/>
        <v>#DIV/0!</v>
      </c>
    </row>
    <row r="295" spans="3:22" s="20" customFormat="1" ht="92.25" customHeight="1" hidden="1">
      <c r="C295" s="27"/>
      <c r="D295" s="27"/>
      <c r="E295" s="27"/>
      <c r="F295" s="61" t="s">
        <v>358</v>
      </c>
      <c r="G295" s="101">
        <f t="shared" si="52"/>
        <v>0</v>
      </c>
      <c r="H295" s="101"/>
      <c r="I295" s="101"/>
      <c r="J295" s="25" t="e">
        <f t="shared" si="55"/>
        <v>#DIV/0!</v>
      </c>
      <c r="K295" s="6"/>
      <c r="L295" s="101"/>
      <c r="M295" s="101"/>
      <c r="N295" s="101"/>
      <c r="O295" s="115"/>
      <c r="P295" s="25" t="e">
        <f t="shared" si="56"/>
        <v>#DIV/0!</v>
      </c>
      <c r="Q295" s="6"/>
      <c r="R295" s="100">
        <f t="shared" si="57"/>
        <v>0</v>
      </c>
      <c r="S295" s="100">
        <f t="shared" si="58"/>
        <v>0</v>
      </c>
      <c r="T295" s="103">
        <f t="shared" si="59"/>
        <v>0</v>
      </c>
      <c r="U295" s="103">
        <f t="shared" si="60"/>
        <v>0</v>
      </c>
      <c r="V295" s="26" t="e">
        <f t="shared" si="61"/>
        <v>#DIV/0!</v>
      </c>
    </row>
    <row r="296" spans="1:22" s="17" customFormat="1" ht="48.75" customHeight="1">
      <c r="A296" s="29">
        <v>6</v>
      </c>
      <c r="B296" s="17">
        <v>43</v>
      </c>
      <c r="C296" s="23" t="s">
        <v>321</v>
      </c>
      <c r="D296" s="23" t="s">
        <v>256</v>
      </c>
      <c r="E296" s="23" t="s">
        <v>31</v>
      </c>
      <c r="F296" s="32" t="s">
        <v>205</v>
      </c>
      <c r="G296" s="107">
        <f aca="true" t="shared" si="67" ref="G296:Q296">SUM(G297:G301)</f>
        <v>48224</v>
      </c>
      <c r="H296" s="107">
        <f t="shared" si="67"/>
        <v>48224</v>
      </c>
      <c r="I296" s="107">
        <f t="shared" si="67"/>
        <v>459.2</v>
      </c>
      <c r="J296" s="25">
        <f t="shared" si="55"/>
        <v>0.9522229595222296</v>
      </c>
      <c r="K296" s="58">
        <f t="shared" si="67"/>
        <v>0</v>
      </c>
      <c r="L296" s="100">
        <f>L297+L299+L300+L301</f>
        <v>0</v>
      </c>
      <c r="M296" s="100">
        <f>M297+M299+M300+M301</f>
        <v>0</v>
      </c>
      <c r="N296" s="100">
        <f>N297+N299+N300+N301</f>
        <v>0</v>
      </c>
      <c r="O296" s="114">
        <f>O297+O299+O300+O301</f>
        <v>0</v>
      </c>
      <c r="P296" s="25"/>
      <c r="Q296" s="58">
        <f t="shared" si="67"/>
        <v>0</v>
      </c>
      <c r="R296" s="100">
        <f t="shared" si="57"/>
        <v>48224</v>
      </c>
      <c r="S296" s="100">
        <f t="shared" si="58"/>
        <v>48224</v>
      </c>
      <c r="T296" s="103">
        <f t="shared" si="59"/>
        <v>459.2</v>
      </c>
      <c r="U296" s="103">
        <f t="shared" si="60"/>
        <v>0</v>
      </c>
      <c r="V296" s="26">
        <f t="shared" si="61"/>
        <v>0.9522229595222296</v>
      </c>
    </row>
    <row r="297" spans="3:22" s="20" customFormat="1" ht="46.5">
      <c r="C297" s="27"/>
      <c r="D297" s="27"/>
      <c r="E297" s="27"/>
      <c r="F297" s="33" t="s">
        <v>82</v>
      </c>
      <c r="G297" s="101">
        <v>30324</v>
      </c>
      <c r="H297" s="101">
        <v>30324</v>
      </c>
      <c r="I297" s="100"/>
      <c r="J297" s="25">
        <f t="shared" si="55"/>
        <v>0</v>
      </c>
      <c r="K297" s="6"/>
      <c r="L297" s="101"/>
      <c r="M297" s="101"/>
      <c r="N297" s="101"/>
      <c r="O297" s="114"/>
      <c r="P297" s="25"/>
      <c r="Q297" s="6"/>
      <c r="R297" s="100">
        <f t="shared" si="57"/>
        <v>30324</v>
      </c>
      <c r="S297" s="100">
        <f t="shared" si="58"/>
        <v>30324</v>
      </c>
      <c r="T297" s="103">
        <f t="shared" si="59"/>
        <v>0</v>
      </c>
      <c r="U297" s="103">
        <f t="shared" si="60"/>
        <v>0</v>
      </c>
      <c r="V297" s="26">
        <f t="shared" si="61"/>
        <v>0</v>
      </c>
    </row>
    <row r="298" spans="3:22" s="20" customFormat="1" ht="46.5" hidden="1">
      <c r="C298" s="27"/>
      <c r="D298" s="27"/>
      <c r="E298" s="27"/>
      <c r="F298" s="33" t="s">
        <v>83</v>
      </c>
      <c r="G298" s="101">
        <f t="shared" si="52"/>
        <v>0</v>
      </c>
      <c r="H298" s="101"/>
      <c r="I298" s="101">
        <v>0</v>
      </c>
      <c r="J298" s="25" t="e">
        <f t="shared" si="55"/>
        <v>#DIV/0!</v>
      </c>
      <c r="K298" s="6"/>
      <c r="L298" s="101">
        <f>N298+Q298</f>
        <v>0</v>
      </c>
      <c r="M298" s="101"/>
      <c r="N298" s="101"/>
      <c r="O298" s="114">
        <f>N298</f>
        <v>0</v>
      </c>
      <c r="P298" s="25"/>
      <c r="Q298" s="6"/>
      <c r="R298" s="100">
        <f t="shared" si="57"/>
        <v>0</v>
      </c>
      <c r="S298" s="100">
        <f t="shared" si="58"/>
        <v>0</v>
      </c>
      <c r="T298" s="103">
        <f t="shared" si="59"/>
        <v>0</v>
      </c>
      <c r="U298" s="103">
        <f t="shared" si="60"/>
        <v>0</v>
      </c>
      <c r="V298" s="26" t="e">
        <f t="shared" si="61"/>
        <v>#DIV/0!</v>
      </c>
    </row>
    <row r="299" spans="3:22" s="20" customFormat="1" ht="39.75" customHeight="1">
      <c r="C299" s="27"/>
      <c r="D299" s="27"/>
      <c r="E299" s="27"/>
      <c r="F299" s="33" t="s">
        <v>23</v>
      </c>
      <c r="G299" s="100">
        <v>14900</v>
      </c>
      <c r="H299" s="100">
        <v>14900</v>
      </c>
      <c r="I299" s="100">
        <v>459.2</v>
      </c>
      <c r="J299" s="25">
        <f t="shared" si="55"/>
        <v>3.0818791946308726</v>
      </c>
      <c r="K299" s="6"/>
      <c r="L299" s="101"/>
      <c r="M299" s="101"/>
      <c r="N299" s="101"/>
      <c r="O299" s="114"/>
      <c r="P299" s="25"/>
      <c r="Q299" s="6"/>
      <c r="R299" s="100">
        <f t="shared" si="57"/>
        <v>14900</v>
      </c>
      <c r="S299" s="100">
        <f t="shared" si="58"/>
        <v>14900</v>
      </c>
      <c r="T299" s="103">
        <f t="shared" si="59"/>
        <v>459.2</v>
      </c>
      <c r="U299" s="103">
        <f t="shared" si="60"/>
        <v>0</v>
      </c>
      <c r="V299" s="26">
        <f t="shared" si="61"/>
        <v>3.0818791946308726</v>
      </c>
    </row>
    <row r="300" spans="3:22" s="20" customFormat="1" ht="44.25" customHeight="1">
      <c r="C300" s="27"/>
      <c r="D300" s="27"/>
      <c r="E300" s="27"/>
      <c r="F300" s="33" t="s">
        <v>333</v>
      </c>
      <c r="G300" s="100">
        <v>3000</v>
      </c>
      <c r="H300" s="100">
        <v>3000</v>
      </c>
      <c r="I300" s="101"/>
      <c r="J300" s="25">
        <f t="shared" si="55"/>
        <v>0</v>
      </c>
      <c r="K300" s="6"/>
      <c r="L300" s="101"/>
      <c r="M300" s="101"/>
      <c r="N300" s="101"/>
      <c r="O300" s="114"/>
      <c r="P300" s="25"/>
      <c r="Q300" s="6"/>
      <c r="R300" s="100">
        <f t="shared" si="57"/>
        <v>3000</v>
      </c>
      <c r="S300" s="100">
        <f t="shared" si="58"/>
        <v>3000</v>
      </c>
      <c r="T300" s="103">
        <f t="shared" si="59"/>
        <v>0</v>
      </c>
      <c r="U300" s="103">
        <f t="shared" si="60"/>
        <v>0</v>
      </c>
      <c r="V300" s="26">
        <f t="shared" si="61"/>
        <v>0</v>
      </c>
    </row>
    <row r="301" spans="3:22" s="17" customFormat="1" ht="48" customHeight="1" hidden="1">
      <c r="C301" s="23"/>
      <c r="D301" s="23"/>
      <c r="E301" s="23"/>
      <c r="F301" s="33" t="s">
        <v>438</v>
      </c>
      <c r="G301" s="100"/>
      <c r="H301" s="100"/>
      <c r="I301" s="100"/>
      <c r="J301" s="25" t="e">
        <f t="shared" si="55"/>
        <v>#DIV/0!</v>
      </c>
      <c r="K301" s="1"/>
      <c r="L301" s="100"/>
      <c r="M301" s="100"/>
      <c r="N301" s="100"/>
      <c r="O301" s="114"/>
      <c r="P301" s="25" t="e">
        <f t="shared" si="56"/>
        <v>#DIV/0!</v>
      </c>
      <c r="Q301" s="6"/>
      <c r="R301" s="100">
        <f t="shared" si="57"/>
        <v>0</v>
      </c>
      <c r="S301" s="100">
        <f t="shared" si="58"/>
        <v>0</v>
      </c>
      <c r="T301" s="103">
        <f t="shared" si="59"/>
        <v>0</v>
      </c>
      <c r="U301" s="103">
        <f t="shared" si="60"/>
        <v>0</v>
      </c>
      <c r="V301" s="26" t="e">
        <f t="shared" si="61"/>
        <v>#DIV/0!</v>
      </c>
    </row>
    <row r="302" spans="1:22" s="17" customFormat="1" ht="45.75" customHeight="1">
      <c r="A302" s="29"/>
      <c r="C302" s="23" t="s">
        <v>322</v>
      </c>
      <c r="D302" s="23" t="s">
        <v>258</v>
      </c>
      <c r="E302" s="23" t="s">
        <v>58</v>
      </c>
      <c r="F302" s="24" t="s">
        <v>257</v>
      </c>
      <c r="G302" s="100">
        <f>SUM(G303:G305)</f>
        <v>3357800</v>
      </c>
      <c r="H302" s="100">
        <f>SUM(H303:H305)</f>
        <v>3205500</v>
      </c>
      <c r="I302" s="100">
        <f>SUM(I303:I305)</f>
        <v>541394.21</v>
      </c>
      <c r="J302" s="25">
        <f t="shared" si="55"/>
        <v>16.123479957114775</v>
      </c>
      <c r="K302" s="1">
        <f>SUM(K303:K305)</f>
        <v>0</v>
      </c>
      <c r="L302" s="100">
        <f>L303+L304</f>
        <v>5092000</v>
      </c>
      <c r="M302" s="100">
        <f>M303+M304</f>
        <v>5092000</v>
      </c>
      <c r="N302" s="100">
        <f>N303+N304</f>
        <v>33770.4</v>
      </c>
      <c r="O302" s="100">
        <f>O303+O304</f>
        <v>33770.4</v>
      </c>
      <c r="P302" s="25">
        <f t="shared" si="56"/>
        <v>0.6632050274941084</v>
      </c>
      <c r="Q302" s="1">
        <f>SUM(Q303:Q305)</f>
        <v>0</v>
      </c>
      <c r="R302" s="100">
        <f t="shared" si="57"/>
        <v>8449800</v>
      </c>
      <c r="S302" s="100">
        <f t="shared" si="58"/>
        <v>8297500</v>
      </c>
      <c r="T302" s="103">
        <f t="shared" si="59"/>
        <v>575164.61</v>
      </c>
      <c r="U302" s="103">
        <f t="shared" si="60"/>
        <v>33770.4</v>
      </c>
      <c r="V302" s="26">
        <f t="shared" si="61"/>
        <v>6.806842883855239</v>
      </c>
    </row>
    <row r="303" spans="1:22" s="20" customFormat="1" ht="34.5" customHeight="1">
      <c r="A303" s="30"/>
      <c r="C303" s="27"/>
      <c r="D303" s="27"/>
      <c r="E303" s="27"/>
      <c r="F303" s="31" t="s">
        <v>350</v>
      </c>
      <c r="G303" s="100">
        <v>3357800</v>
      </c>
      <c r="H303" s="100">
        <v>3205500</v>
      </c>
      <c r="I303" s="100">
        <v>541394.21</v>
      </c>
      <c r="J303" s="25">
        <f t="shared" si="55"/>
        <v>16.123479957114775</v>
      </c>
      <c r="K303" s="6"/>
      <c r="L303" s="100">
        <v>5000000</v>
      </c>
      <c r="M303" s="100">
        <v>5000000</v>
      </c>
      <c r="N303" s="100">
        <v>33770.4</v>
      </c>
      <c r="O303" s="114">
        <f>N303</f>
        <v>33770.4</v>
      </c>
      <c r="P303" s="25">
        <f t="shared" si="56"/>
        <v>0.675408</v>
      </c>
      <c r="Q303" s="6"/>
      <c r="R303" s="100">
        <f t="shared" si="57"/>
        <v>8357800</v>
      </c>
      <c r="S303" s="100">
        <f t="shared" si="58"/>
        <v>8205500</v>
      </c>
      <c r="T303" s="103">
        <f t="shared" si="59"/>
        <v>575164.61</v>
      </c>
      <c r="U303" s="103">
        <f t="shared" si="60"/>
        <v>33770.4</v>
      </c>
      <c r="V303" s="26">
        <f t="shared" si="61"/>
        <v>6.881770441982339</v>
      </c>
    </row>
    <row r="304" spans="1:22" s="20" customFormat="1" ht="45.75" customHeight="1">
      <c r="A304" s="136"/>
      <c r="B304" s="137"/>
      <c r="C304" s="27"/>
      <c r="D304" s="27"/>
      <c r="E304" s="27"/>
      <c r="F304" s="31" t="s">
        <v>495</v>
      </c>
      <c r="G304" s="100"/>
      <c r="H304" s="100"/>
      <c r="I304" s="100"/>
      <c r="J304" s="25"/>
      <c r="K304" s="6"/>
      <c r="L304" s="100">
        <v>92000</v>
      </c>
      <c r="M304" s="100">
        <v>92000</v>
      </c>
      <c r="N304" s="100"/>
      <c r="O304" s="114"/>
      <c r="P304" s="25">
        <f t="shared" si="56"/>
        <v>0</v>
      </c>
      <c r="Q304" s="6"/>
      <c r="R304" s="100">
        <f t="shared" si="57"/>
        <v>92000</v>
      </c>
      <c r="S304" s="100">
        <f t="shared" si="58"/>
        <v>92000</v>
      </c>
      <c r="T304" s="103">
        <f t="shared" si="59"/>
        <v>0</v>
      </c>
      <c r="U304" s="103">
        <f t="shared" si="60"/>
        <v>0</v>
      </c>
      <c r="V304" s="26">
        <f t="shared" si="61"/>
        <v>0</v>
      </c>
    </row>
    <row r="305" spans="1:22" s="20" customFormat="1" ht="39" customHeight="1">
      <c r="A305" s="30"/>
      <c r="C305" s="27" t="s">
        <v>418</v>
      </c>
      <c r="D305" s="27" t="s">
        <v>419</v>
      </c>
      <c r="E305" s="27" t="s">
        <v>58</v>
      </c>
      <c r="F305" s="31" t="s">
        <v>434</v>
      </c>
      <c r="G305" s="101"/>
      <c r="H305" s="101"/>
      <c r="I305" s="101"/>
      <c r="J305" s="25"/>
      <c r="K305" s="6"/>
      <c r="L305" s="101"/>
      <c r="M305" s="101"/>
      <c r="N305" s="101"/>
      <c r="O305" s="115"/>
      <c r="P305" s="25"/>
      <c r="Q305" s="6"/>
      <c r="R305" s="100">
        <f t="shared" si="57"/>
        <v>0</v>
      </c>
      <c r="S305" s="100">
        <f t="shared" si="58"/>
        <v>0</v>
      </c>
      <c r="T305" s="103">
        <f t="shared" si="59"/>
        <v>0</v>
      </c>
      <c r="U305" s="103">
        <f t="shared" si="60"/>
        <v>0</v>
      </c>
      <c r="V305" s="26"/>
    </row>
    <row r="306" spans="3:22" s="17" customFormat="1" ht="101.25" customHeight="1">
      <c r="C306" s="23" t="s">
        <v>359</v>
      </c>
      <c r="D306" s="23" t="s">
        <v>252</v>
      </c>
      <c r="E306" s="23" t="s">
        <v>31</v>
      </c>
      <c r="F306" s="40" t="s">
        <v>253</v>
      </c>
      <c r="G306" s="100">
        <f t="shared" si="52"/>
        <v>0</v>
      </c>
      <c r="H306" s="100">
        <f>H307+H308</f>
        <v>0</v>
      </c>
      <c r="I306" s="100">
        <f>I307+I308</f>
        <v>0</v>
      </c>
      <c r="J306" s="25"/>
      <c r="K306" s="1">
        <f>K307+K308</f>
        <v>0</v>
      </c>
      <c r="L306" s="100">
        <f>L307</f>
        <v>0</v>
      </c>
      <c r="M306" s="100">
        <f>M307</f>
        <v>0</v>
      </c>
      <c r="N306" s="100">
        <f>N307</f>
        <v>0</v>
      </c>
      <c r="O306" s="114">
        <f>O307</f>
        <v>0</v>
      </c>
      <c r="P306" s="25"/>
      <c r="Q306" s="1">
        <f>Q307+Q308</f>
        <v>0</v>
      </c>
      <c r="R306" s="100">
        <f t="shared" si="57"/>
        <v>0</v>
      </c>
      <c r="S306" s="100">
        <f t="shared" si="58"/>
        <v>0</v>
      </c>
      <c r="T306" s="103">
        <f t="shared" si="59"/>
        <v>0</v>
      </c>
      <c r="U306" s="103">
        <f t="shared" si="60"/>
        <v>0</v>
      </c>
      <c r="V306" s="26"/>
    </row>
    <row r="307" spans="3:22" s="20" customFormat="1" ht="54" customHeight="1">
      <c r="C307" s="27"/>
      <c r="D307" s="27"/>
      <c r="E307" s="27"/>
      <c r="F307" s="28" t="s">
        <v>77</v>
      </c>
      <c r="G307" s="101"/>
      <c r="H307" s="101"/>
      <c r="I307" s="101"/>
      <c r="J307" s="25"/>
      <c r="K307" s="6"/>
      <c r="L307" s="101"/>
      <c r="M307" s="101"/>
      <c r="N307" s="101"/>
      <c r="O307" s="115"/>
      <c r="P307" s="25"/>
      <c r="Q307" s="6"/>
      <c r="R307" s="100">
        <f t="shared" si="57"/>
        <v>0</v>
      </c>
      <c r="S307" s="100">
        <f t="shared" si="58"/>
        <v>0</v>
      </c>
      <c r="T307" s="103">
        <f t="shared" si="59"/>
        <v>0</v>
      </c>
      <c r="U307" s="103">
        <f t="shared" si="60"/>
        <v>0</v>
      </c>
      <c r="V307" s="26"/>
    </row>
    <row r="308" spans="3:22" s="17" customFormat="1" ht="43.5" customHeight="1">
      <c r="C308" s="27"/>
      <c r="D308" s="27"/>
      <c r="E308" s="27"/>
      <c r="F308" s="28" t="s">
        <v>81</v>
      </c>
      <c r="G308" s="101">
        <f t="shared" si="52"/>
        <v>0</v>
      </c>
      <c r="H308" s="100"/>
      <c r="I308" s="100"/>
      <c r="J308" s="25"/>
      <c r="K308" s="1"/>
      <c r="L308" s="101">
        <f>N308+Q308</f>
        <v>0</v>
      </c>
      <c r="M308" s="101"/>
      <c r="N308" s="100"/>
      <c r="O308" s="114"/>
      <c r="P308" s="25"/>
      <c r="Q308" s="1"/>
      <c r="R308" s="100">
        <f t="shared" si="57"/>
        <v>0</v>
      </c>
      <c r="S308" s="100">
        <f t="shared" si="58"/>
        <v>0</v>
      </c>
      <c r="T308" s="103">
        <f t="shared" si="59"/>
        <v>0</v>
      </c>
      <c r="U308" s="103">
        <f t="shared" si="60"/>
        <v>0</v>
      </c>
      <c r="V308" s="26"/>
    </row>
    <row r="309" spans="3:22" s="17" customFormat="1" ht="31.5" customHeight="1">
      <c r="C309" s="23" t="s">
        <v>271</v>
      </c>
      <c r="D309" s="23" t="s">
        <v>259</v>
      </c>
      <c r="E309" s="23" t="s">
        <v>31</v>
      </c>
      <c r="F309" s="40" t="s">
        <v>260</v>
      </c>
      <c r="G309" s="100">
        <f>G310</f>
        <v>9607472</v>
      </c>
      <c r="H309" s="100">
        <f>H310</f>
        <v>8352958</v>
      </c>
      <c r="I309" s="100">
        <f aca="true" t="shared" si="68" ref="I309:Q309">I310</f>
        <v>7605792.49</v>
      </c>
      <c r="J309" s="25">
        <f t="shared" si="55"/>
        <v>79.1653880438059</v>
      </c>
      <c r="K309" s="1">
        <f t="shared" si="68"/>
        <v>0</v>
      </c>
      <c r="L309" s="100">
        <f>N309+Q309</f>
        <v>0</v>
      </c>
      <c r="M309" s="100">
        <f t="shared" si="68"/>
        <v>0</v>
      </c>
      <c r="N309" s="100">
        <f t="shared" si="68"/>
        <v>0</v>
      </c>
      <c r="O309" s="114">
        <f t="shared" si="68"/>
        <v>0</v>
      </c>
      <c r="P309" s="25"/>
      <c r="Q309" s="1">
        <f t="shared" si="68"/>
        <v>0</v>
      </c>
      <c r="R309" s="100">
        <f t="shared" si="57"/>
        <v>9607472</v>
      </c>
      <c r="S309" s="100">
        <f t="shared" si="58"/>
        <v>8352958</v>
      </c>
      <c r="T309" s="103">
        <f t="shared" si="59"/>
        <v>7605792.49</v>
      </c>
      <c r="U309" s="103">
        <f t="shared" si="60"/>
        <v>0</v>
      </c>
      <c r="V309" s="26">
        <f t="shared" si="61"/>
        <v>79.1653880438059</v>
      </c>
    </row>
    <row r="310" spans="3:22" s="20" customFormat="1" ht="54" customHeight="1">
      <c r="C310" s="27"/>
      <c r="D310" s="27"/>
      <c r="E310" s="27"/>
      <c r="F310" s="28" t="s">
        <v>77</v>
      </c>
      <c r="G310" s="100">
        <v>9607472</v>
      </c>
      <c r="H310" s="100">
        <v>8352958</v>
      </c>
      <c r="I310" s="100">
        <v>7605792.49</v>
      </c>
      <c r="J310" s="25">
        <f t="shared" si="55"/>
        <v>79.1653880438059</v>
      </c>
      <c r="K310" s="6"/>
      <c r="L310" s="101"/>
      <c r="M310" s="101"/>
      <c r="N310" s="101"/>
      <c r="O310" s="115"/>
      <c r="P310" s="25"/>
      <c r="Q310" s="6"/>
      <c r="R310" s="100">
        <f t="shared" si="57"/>
        <v>9607472</v>
      </c>
      <c r="S310" s="100">
        <f t="shared" si="58"/>
        <v>8352958</v>
      </c>
      <c r="T310" s="103">
        <f t="shared" si="59"/>
        <v>7605792.49</v>
      </c>
      <c r="U310" s="103">
        <f t="shared" si="60"/>
        <v>0</v>
      </c>
      <c r="V310" s="26">
        <f t="shared" si="61"/>
        <v>79.1653880438059</v>
      </c>
    </row>
    <row r="311" spans="3:22" s="17" customFormat="1" ht="33" customHeight="1">
      <c r="C311" s="23" t="s">
        <v>439</v>
      </c>
      <c r="D311" s="23" t="s">
        <v>206</v>
      </c>
      <c r="E311" s="23"/>
      <c r="F311" s="32" t="s">
        <v>308</v>
      </c>
      <c r="G311" s="100">
        <f>G312</f>
        <v>176528</v>
      </c>
      <c r="H311" s="101">
        <f>H312</f>
        <v>176528</v>
      </c>
      <c r="I311" s="100">
        <f>I312</f>
        <v>41373.6</v>
      </c>
      <c r="J311" s="25">
        <f t="shared" si="55"/>
        <v>23.43741502764434</v>
      </c>
      <c r="K311" s="1">
        <f>SUM(K312)</f>
        <v>0</v>
      </c>
      <c r="L311" s="100">
        <f>SUM(L312)</f>
        <v>0</v>
      </c>
      <c r="M311" s="100">
        <f>SUM(M312)</f>
        <v>0</v>
      </c>
      <c r="N311" s="100">
        <f>SUM(N312)</f>
        <v>0</v>
      </c>
      <c r="O311" s="114">
        <f>SUM(O312)</f>
        <v>0</v>
      </c>
      <c r="P311" s="25"/>
      <c r="Q311" s="1">
        <f>SUM(Q312)</f>
        <v>0</v>
      </c>
      <c r="R311" s="100">
        <f t="shared" si="57"/>
        <v>176528</v>
      </c>
      <c r="S311" s="100">
        <f t="shared" si="58"/>
        <v>176528</v>
      </c>
      <c r="T311" s="103">
        <f t="shared" si="59"/>
        <v>41373.6</v>
      </c>
      <c r="U311" s="103">
        <f t="shared" si="60"/>
        <v>0</v>
      </c>
      <c r="V311" s="26">
        <f t="shared" si="61"/>
        <v>23.43741502764434</v>
      </c>
    </row>
    <row r="312" spans="3:22" s="20" customFormat="1" ht="54" customHeight="1">
      <c r="C312" s="27"/>
      <c r="D312" s="27"/>
      <c r="E312" s="27"/>
      <c r="F312" s="33" t="s">
        <v>440</v>
      </c>
      <c r="G312" s="100">
        <v>176528</v>
      </c>
      <c r="H312" s="101">
        <v>176528</v>
      </c>
      <c r="I312" s="100">
        <v>41373.6</v>
      </c>
      <c r="J312" s="25">
        <f t="shared" si="55"/>
        <v>23.43741502764434</v>
      </c>
      <c r="K312" s="6"/>
      <c r="L312" s="101"/>
      <c r="M312" s="101"/>
      <c r="N312" s="101"/>
      <c r="O312" s="115"/>
      <c r="P312" s="25"/>
      <c r="Q312" s="6"/>
      <c r="R312" s="100">
        <f t="shared" si="57"/>
        <v>176528</v>
      </c>
      <c r="S312" s="100">
        <f t="shared" si="58"/>
        <v>176528</v>
      </c>
      <c r="T312" s="103">
        <f t="shared" si="59"/>
        <v>41373.6</v>
      </c>
      <c r="U312" s="103">
        <f t="shared" si="60"/>
        <v>0</v>
      </c>
      <c r="V312" s="26">
        <f t="shared" si="61"/>
        <v>23.43741502764434</v>
      </c>
    </row>
    <row r="313" spans="3:22" s="29" customFormat="1" ht="35.25" customHeight="1">
      <c r="C313" s="18"/>
      <c r="D313" s="18"/>
      <c r="E313" s="18"/>
      <c r="F313" s="19" t="s">
        <v>5</v>
      </c>
      <c r="G313" s="105">
        <f>G238+G241+G279+G284+G287+G291+G293+G289+G296+G302+G306+G309+G311</f>
        <v>43741171</v>
      </c>
      <c r="H313" s="105">
        <f>H238+H241+H279+H284+H287+H291+H293+H289+H296+H302+H306+H309+H311</f>
        <v>32353475</v>
      </c>
      <c r="I313" s="105">
        <f>I238+I241+I279+I284+I287+I291+I293+I289+I296+I302+I306+I309+I311</f>
        <v>25692730.590000004</v>
      </c>
      <c r="J313" s="25">
        <f t="shared" si="55"/>
        <v>58.73809503179511</v>
      </c>
      <c r="K313" s="7" t="e">
        <f>K238+#REF!+K241+K279+K284+K287+K291+K293+K289+K296+K302+K306+K309+K311+#REF!</f>
        <v>#REF!</v>
      </c>
      <c r="L313" s="105">
        <f>L238+L241+L279+L284+L287+L291+L293+L289+L296+L302+L306+L309+L311</f>
        <v>49512200</v>
      </c>
      <c r="M313" s="105">
        <f>M238+M241+M279+M284+M287+M291+M293+M289+M296+M302+M306+M309+M311</f>
        <v>42089053</v>
      </c>
      <c r="N313" s="105">
        <f>N238+N241+N279+N284+N287+N291+N293+N289+N296+N302+N306+N309+N311</f>
        <v>13117184.790000001</v>
      </c>
      <c r="O313" s="105">
        <f>O238+O241+O279+O284+O287+O291+O293+O289+O296+O302+O306+O309+O311</f>
        <v>13117184.790000001</v>
      </c>
      <c r="P313" s="25">
        <f t="shared" si="56"/>
        <v>26.492833665238063</v>
      </c>
      <c r="Q313" s="7" t="e">
        <f>Q238+#REF!+Q241+Q279+Q284+Q287+Q291+Q293+Q289+Q296+Q302+Q306+Q309+Q311+#REF!</f>
        <v>#REF!</v>
      </c>
      <c r="R313" s="100">
        <f t="shared" si="57"/>
        <v>93253371</v>
      </c>
      <c r="S313" s="100">
        <f t="shared" si="58"/>
        <v>74442528</v>
      </c>
      <c r="T313" s="103">
        <f t="shared" si="59"/>
        <v>38809915.38</v>
      </c>
      <c r="U313" s="103">
        <f t="shared" si="60"/>
        <v>13117184.790000001</v>
      </c>
      <c r="V313" s="26">
        <f t="shared" si="61"/>
        <v>41.61770771804056</v>
      </c>
    </row>
    <row r="314" spans="3:22" s="29" customFormat="1" ht="45.75" customHeight="1">
      <c r="C314" s="62">
        <v>2800000</v>
      </c>
      <c r="D314" s="18"/>
      <c r="E314" s="18"/>
      <c r="F314" s="38" t="s">
        <v>377</v>
      </c>
      <c r="G314" s="105"/>
      <c r="H314" s="105"/>
      <c r="I314" s="105"/>
      <c r="J314" s="25"/>
      <c r="K314" s="7"/>
      <c r="L314" s="105"/>
      <c r="M314" s="105"/>
      <c r="N314" s="105"/>
      <c r="O314" s="120"/>
      <c r="P314" s="25"/>
      <c r="Q314" s="7"/>
      <c r="R314" s="100">
        <f t="shared" si="57"/>
        <v>0</v>
      </c>
      <c r="S314" s="100">
        <f t="shared" si="58"/>
        <v>0</v>
      </c>
      <c r="T314" s="103">
        <f t="shared" si="59"/>
        <v>0</v>
      </c>
      <c r="U314" s="103">
        <f t="shared" si="60"/>
        <v>0</v>
      </c>
      <c r="V314" s="26"/>
    </row>
    <row r="315" spans="3:22" s="30" customFormat="1" ht="48.75" customHeight="1">
      <c r="C315" s="63">
        <v>2810000</v>
      </c>
      <c r="D315" s="21"/>
      <c r="E315" s="21"/>
      <c r="F315" s="59" t="s">
        <v>377</v>
      </c>
      <c r="G315" s="110"/>
      <c r="H315" s="110"/>
      <c r="I315" s="110"/>
      <c r="J315" s="25"/>
      <c r="K315" s="9"/>
      <c r="L315" s="110"/>
      <c r="M315" s="110"/>
      <c r="N315" s="110"/>
      <c r="O315" s="124"/>
      <c r="P315" s="25"/>
      <c r="Q315" s="9"/>
      <c r="R315" s="100">
        <f t="shared" si="57"/>
        <v>0</v>
      </c>
      <c r="S315" s="100">
        <f t="shared" si="58"/>
        <v>0</v>
      </c>
      <c r="T315" s="103">
        <f t="shared" si="59"/>
        <v>0</v>
      </c>
      <c r="U315" s="103">
        <f t="shared" si="60"/>
        <v>0</v>
      </c>
      <c r="V315" s="26"/>
    </row>
    <row r="316" spans="1:22" s="17" customFormat="1" ht="40.5" customHeight="1">
      <c r="A316" s="17">
        <v>8</v>
      </c>
      <c r="B316" s="17">
        <v>57</v>
      </c>
      <c r="C316" s="23" t="s">
        <v>103</v>
      </c>
      <c r="D316" s="23" t="s">
        <v>33</v>
      </c>
      <c r="E316" s="23" t="s">
        <v>30</v>
      </c>
      <c r="F316" s="40" t="s">
        <v>99</v>
      </c>
      <c r="G316" s="100">
        <f>G320+G321</f>
        <v>2129600</v>
      </c>
      <c r="H316" s="100">
        <f>H320+H321</f>
        <v>1184662</v>
      </c>
      <c r="I316" s="100">
        <f>I320+I321</f>
        <v>1057077.7</v>
      </c>
      <c r="J316" s="25">
        <f t="shared" si="55"/>
        <v>49.63738260706236</v>
      </c>
      <c r="K316" s="1"/>
      <c r="L316" s="100">
        <f>L320+L321</f>
        <v>0</v>
      </c>
      <c r="M316" s="100">
        <f>M320+M321</f>
        <v>0</v>
      </c>
      <c r="N316" s="100">
        <f>N320+N321</f>
        <v>0</v>
      </c>
      <c r="O316" s="100">
        <f>O320+O321</f>
        <v>0</v>
      </c>
      <c r="P316" s="25"/>
      <c r="Q316" s="1"/>
      <c r="R316" s="100">
        <f t="shared" si="57"/>
        <v>2129600</v>
      </c>
      <c r="S316" s="100">
        <f t="shared" si="58"/>
        <v>1184662</v>
      </c>
      <c r="T316" s="103">
        <f t="shared" si="59"/>
        <v>1057077.7</v>
      </c>
      <c r="U316" s="103">
        <f t="shared" si="60"/>
        <v>0</v>
      </c>
      <c r="V316" s="26">
        <f t="shared" si="61"/>
        <v>49.63738260706236</v>
      </c>
    </row>
    <row r="317" spans="3:22" s="29" customFormat="1" ht="33.75" customHeight="1" hidden="1">
      <c r="C317" s="18" t="s">
        <v>211</v>
      </c>
      <c r="D317" s="18" t="s">
        <v>207</v>
      </c>
      <c r="E317" s="18"/>
      <c r="F317" s="19" t="s">
        <v>208</v>
      </c>
      <c r="G317" s="105">
        <f>H317+K317</f>
        <v>0</v>
      </c>
      <c r="H317" s="105">
        <f aca="true" t="shared" si="69" ref="H317:K318">H318</f>
        <v>0</v>
      </c>
      <c r="I317" s="105">
        <f t="shared" si="69"/>
        <v>0</v>
      </c>
      <c r="J317" s="25" t="e">
        <f t="shared" si="55"/>
        <v>#DIV/0!</v>
      </c>
      <c r="K317" s="7">
        <f t="shared" si="69"/>
        <v>0</v>
      </c>
      <c r="L317" s="105">
        <f aca="true" t="shared" si="70" ref="L317:L322">N317+Q317</f>
        <v>0</v>
      </c>
      <c r="M317" s="105">
        <f aca="true" t="shared" si="71" ref="M317:Q318">M318</f>
        <v>0</v>
      </c>
      <c r="N317" s="105">
        <f t="shared" si="71"/>
        <v>0</v>
      </c>
      <c r="O317" s="120">
        <f t="shared" si="71"/>
        <v>0</v>
      </c>
      <c r="P317" s="25"/>
      <c r="Q317" s="7">
        <f t="shared" si="71"/>
        <v>0</v>
      </c>
      <c r="R317" s="100">
        <f t="shared" si="57"/>
        <v>0</v>
      </c>
      <c r="S317" s="100">
        <f t="shared" si="58"/>
        <v>0</v>
      </c>
      <c r="T317" s="103">
        <f t="shared" si="59"/>
        <v>0</v>
      </c>
      <c r="U317" s="103">
        <f t="shared" si="60"/>
        <v>0</v>
      </c>
      <c r="V317" s="26" t="e">
        <f t="shared" si="61"/>
        <v>#DIV/0!</v>
      </c>
    </row>
    <row r="318" spans="3:22" s="17" customFormat="1" ht="35.25" customHeight="1" hidden="1">
      <c r="C318" s="23" t="s">
        <v>213</v>
      </c>
      <c r="D318" s="23" t="s">
        <v>55</v>
      </c>
      <c r="E318" s="23" t="s">
        <v>56</v>
      </c>
      <c r="F318" s="40" t="s">
        <v>192</v>
      </c>
      <c r="G318" s="100">
        <f>H318+K318</f>
        <v>0</v>
      </c>
      <c r="H318" s="100">
        <f t="shared" si="69"/>
        <v>0</v>
      </c>
      <c r="I318" s="100">
        <f t="shared" si="69"/>
        <v>0</v>
      </c>
      <c r="J318" s="25" t="e">
        <f t="shared" si="55"/>
        <v>#DIV/0!</v>
      </c>
      <c r="K318" s="1">
        <f t="shared" si="69"/>
        <v>0</v>
      </c>
      <c r="L318" s="100">
        <f t="shared" si="70"/>
        <v>0</v>
      </c>
      <c r="M318" s="100"/>
      <c r="N318" s="100">
        <f t="shared" si="71"/>
        <v>0</v>
      </c>
      <c r="O318" s="114">
        <f t="shared" si="71"/>
        <v>0</v>
      </c>
      <c r="P318" s="25"/>
      <c r="Q318" s="1">
        <f t="shared" si="71"/>
        <v>0</v>
      </c>
      <c r="R318" s="100">
        <f t="shared" si="57"/>
        <v>0</v>
      </c>
      <c r="S318" s="100">
        <f t="shared" si="58"/>
        <v>0</v>
      </c>
      <c r="T318" s="103">
        <f t="shared" si="59"/>
        <v>0</v>
      </c>
      <c r="U318" s="103">
        <f t="shared" si="60"/>
        <v>0</v>
      </c>
      <c r="V318" s="26" t="e">
        <f t="shared" si="61"/>
        <v>#DIV/0!</v>
      </c>
    </row>
    <row r="319" spans="3:22" s="20" customFormat="1" ht="68.25" customHeight="1" hidden="1">
      <c r="C319" s="27"/>
      <c r="D319" s="27"/>
      <c r="E319" s="27"/>
      <c r="F319" s="28" t="s">
        <v>212</v>
      </c>
      <c r="G319" s="101">
        <f>H319+K319</f>
        <v>0</v>
      </c>
      <c r="H319" s="101"/>
      <c r="I319" s="109"/>
      <c r="J319" s="25" t="e">
        <f t="shared" si="55"/>
        <v>#DIV/0!</v>
      </c>
      <c r="K319" s="36"/>
      <c r="L319" s="101">
        <f t="shared" si="70"/>
        <v>0</v>
      </c>
      <c r="M319" s="101"/>
      <c r="N319" s="109"/>
      <c r="O319" s="119"/>
      <c r="P319" s="25"/>
      <c r="Q319" s="36"/>
      <c r="R319" s="100">
        <f t="shared" si="57"/>
        <v>0</v>
      </c>
      <c r="S319" s="100">
        <f t="shared" si="58"/>
        <v>0</v>
      </c>
      <c r="T319" s="103">
        <f t="shared" si="59"/>
        <v>0</v>
      </c>
      <c r="U319" s="103">
        <f t="shared" si="60"/>
        <v>0</v>
      </c>
      <c r="V319" s="26" t="e">
        <f t="shared" si="61"/>
        <v>#DIV/0!</v>
      </c>
    </row>
    <row r="320" spans="3:22" s="20" customFormat="1" ht="27.75" customHeight="1">
      <c r="C320" s="27"/>
      <c r="D320" s="27"/>
      <c r="E320" s="27"/>
      <c r="F320" s="60" t="s">
        <v>472</v>
      </c>
      <c r="G320" s="100">
        <v>2124600</v>
      </c>
      <c r="H320" s="100">
        <v>1179662</v>
      </c>
      <c r="I320" s="104">
        <v>1052085.7</v>
      </c>
      <c r="J320" s="25">
        <f t="shared" si="55"/>
        <v>49.5192365621764</v>
      </c>
      <c r="K320" s="36"/>
      <c r="L320" s="101"/>
      <c r="M320" s="101"/>
      <c r="N320" s="109"/>
      <c r="O320" s="119"/>
      <c r="P320" s="25"/>
      <c r="Q320" s="36"/>
      <c r="R320" s="100">
        <f t="shared" si="57"/>
        <v>2124600</v>
      </c>
      <c r="S320" s="100">
        <f t="shared" si="58"/>
        <v>1179662</v>
      </c>
      <c r="T320" s="103">
        <f t="shared" si="59"/>
        <v>1052085.7</v>
      </c>
      <c r="U320" s="103">
        <f t="shared" si="60"/>
        <v>0</v>
      </c>
      <c r="V320" s="26">
        <f t="shared" si="61"/>
        <v>49.5192365621764</v>
      </c>
    </row>
    <row r="321" spans="3:22" s="20" customFormat="1" ht="56.25" customHeight="1">
      <c r="C321" s="27"/>
      <c r="D321" s="27"/>
      <c r="E321" s="27"/>
      <c r="F321" s="28" t="s">
        <v>450</v>
      </c>
      <c r="G321" s="100">
        <v>5000</v>
      </c>
      <c r="H321" s="100">
        <v>5000</v>
      </c>
      <c r="I321" s="104">
        <v>4992</v>
      </c>
      <c r="J321" s="25">
        <f t="shared" si="55"/>
        <v>99.83999999999999</v>
      </c>
      <c r="K321" s="36"/>
      <c r="L321" s="101"/>
      <c r="M321" s="101"/>
      <c r="N321" s="109"/>
      <c r="O321" s="119"/>
      <c r="P321" s="25"/>
      <c r="Q321" s="36"/>
      <c r="R321" s="100">
        <f t="shared" si="57"/>
        <v>5000</v>
      </c>
      <c r="S321" s="100">
        <f t="shared" si="58"/>
        <v>5000</v>
      </c>
      <c r="T321" s="103">
        <f t="shared" si="59"/>
        <v>4992</v>
      </c>
      <c r="U321" s="103">
        <f t="shared" si="60"/>
        <v>0</v>
      </c>
      <c r="V321" s="26">
        <f t="shared" si="61"/>
        <v>99.83999999999999</v>
      </c>
    </row>
    <row r="322" spans="3:22" s="17" customFormat="1" ht="24" customHeight="1">
      <c r="C322" s="23" t="s">
        <v>214</v>
      </c>
      <c r="D322" s="23" t="s">
        <v>215</v>
      </c>
      <c r="E322" s="23" t="s">
        <v>75</v>
      </c>
      <c r="F322" s="40" t="s">
        <v>216</v>
      </c>
      <c r="G322" s="100">
        <f>G323</f>
        <v>10000</v>
      </c>
      <c r="H322" s="100">
        <f>H323</f>
        <v>230600</v>
      </c>
      <c r="I322" s="100">
        <f>I323</f>
        <v>0</v>
      </c>
      <c r="J322" s="25">
        <f t="shared" si="55"/>
        <v>0</v>
      </c>
      <c r="K322" s="1">
        <f>K323</f>
        <v>0</v>
      </c>
      <c r="L322" s="100">
        <f t="shared" si="70"/>
        <v>0</v>
      </c>
      <c r="M322" s="100">
        <f>M323</f>
        <v>0</v>
      </c>
      <c r="N322" s="100">
        <f>N323</f>
        <v>0</v>
      </c>
      <c r="O322" s="114">
        <f>O323</f>
        <v>0</v>
      </c>
      <c r="P322" s="25"/>
      <c r="Q322" s="1">
        <f>Q323</f>
        <v>0</v>
      </c>
      <c r="R322" s="100">
        <f t="shared" si="57"/>
        <v>10000</v>
      </c>
      <c r="S322" s="100">
        <f t="shared" si="58"/>
        <v>230600</v>
      </c>
      <c r="T322" s="103">
        <f t="shared" si="59"/>
        <v>0</v>
      </c>
      <c r="U322" s="103">
        <f t="shared" si="60"/>
        <v>0</v>
      </c>
      <c r="V322" s="26">
        <f t="shared" si="61"/>
        <v>0</v>
      </c>
    </row>
    <row r="323" spans="3:22" s="20" customFormat="1" ht="36" customHeight="1">
      <c r="C323" s="27"/>
      <c r="D323" s="27"/>
      <c r="E323" s="27"/>
      <c r="F323" s="28" t="s">
        <v>217</v>
      </c>
      <c r="G323" s="100">
        <v>10000</v>
      </c>
      <c r="H323" s="100">
        <v>230600</v>
      </c>
      <c r="I323" s="104"/>
      <c r="J323" s="25">
        <f t="shared" si="55"/>
        <v>0</v>
      </c>
      <c r="K323" s="36"/>
      <c r="L323" s="101"/>
      <c r="M323" s="101"/>
      <c r="N323" s="109"/>
      <c r="O323" s="119"/>
      <c r="P323" s="25"/>
      <c r="Q323" s="36"/>
      <c r="R323" s="100">
        <f t="shared" si="57"/>
        <v>10000</v>
      </c>
      <c r="S323" s="100">
        <f t="shared" si="58"/>
        <v>230600</v>
      </c>
      <c r="T323" s="103">
        <f t="shared" si="59"/>
        <v>0</v>
      </c>
      <c r="U323" s="103">
        <f t="shared" si="60"/>
        <v>0</v>
      </c>
      <c r="V323" s="26">
        <f t="shared" si="61"/>
        <v>0</v>
      </c>
    </row>
    <row r="324" spans="3:22" s="17" customFormat="1" ht="47.25" customHeight="1" hidden="1">
      <c r="C324" s="23" t="s">
        <v>309</v>
      </c>
      <c r="D324" s="23" t="s">
        <v>256</v>
      </c>
      <c r="E324" s="23" t="s">
        <v>31</v>
      </c>
      <c r="F324" s="40" t="s">
        <v>205</v>
      </c>
      <c r="G324" s="100">
        <f>G325</f>
        <v>0</v>
      </c>
      <c r="H324" s="100">
        <f>H325</f>
        <v>36000</v>
      </c>
      <c r="I324" s="100">
        <f>I325</f>
        <v>0</v>
      </c>
      <c r="J324" s="25" t="e">
        <f t="shared" si="55"/>
        <v>#DIV/0!</v>
      </c>
      <c r="K324" s="1">
        <f>K325</f>
        <v>0</v>
      </c>
      <c r="L324" s="100">
        <f>L325</f>
        <v>0</v>
      </c>
      <c r="M324" s="100">
        <f>M325</f>
        <v>264000</v>
      </c>
      <c r="N324" s="100">
        <f>N325</f>
        <v>0</v>
      </c>
      <c r="O324" s="114">
        <f>O325</f>
        <v>0</v>
      </c>
      <c r="P324" s="25" t="e">
        <f t="shared" si="56"/>
        <v>#DIV/0!</v>
      </c>
      <c r="Q324" s="1">
        <f>Q325</f>
        <v>0</v>
      </c>
      <c r="R324" s="100">
        <f t="shared" si="57"/>
        <v>0</v>
      </c>
      <c r="S324" s="100">
        <f t="shared" si="58"/>
        <v>300000</v>
      </c>
      <c r="T324" s="103">
        <f t="shared" si="59"/>
        <v>0</v>
      </c>
      <c r="U324" s="103">
        <f t="shared" si="60"/>
        <v>0</v>
      </c>
      <c r="V324" s="26" t="e">
        <f t="shared" si="61"/>
        <v>#DIV/0!</v>
      </c>
    </row>
    <row r="325" spans="3:22" s="20" customFormat="1" ht="30.75" hidden="1">
      <c r="C325" s="27"/>
      <c r="D325" s="27"/>
      <c r="E325" s="27"/>
      <c r="F325" s="28" t="s">
        <v>217</v>
      </c>
      <c r="G325" s="100">
        <v>0</v>
      </c>
      <c r="H325" s="100">
        <v>36000</v>
      </c>
      <c r="I325" s="109"/>
      <c r="J325" s="25" t="e">
        <f t="shared" si="55"/>
        <v>#DIV/0!</v>
      </c>
      <c r="K325" s="36"/>
      <c r="L325" s="100">
        <v>0</v>
      </c>
      <c r="M325" s="100">
        <v>264000</v>
      </c>
      <c r="N325" s="109">
        <v>0</v>
      </c>
      <c r="O325" s="119"/>
      <c r="P325" s="25" t="e">
        <f t="shared" si="56"/>
        <v>#DIV/0!</v>
      </c>
      <c r="Q325" s="5"/>
      <c r="R325" s="100">
        <f t="shared" si="57"/>
        <v>0</v>
      </c>
      <c r="S325" s="100">
        <f t="shared" si="58"/>
        <v>300000</v>
      </c>
      <c r="T325" s="103">
        <f t="shared" si="59"/>
        <v>0</v>
      </c>
      <c r="U325" s="103">
        <f t="shared" si="60"/>
        <v>0</v>
      </c>
      <c r="V325" s="26" t="e">
        <f t="shared" si="61"/>
        <v>#DIV/0!</v>
      </c>
    </row>
    <row r="326" spans="3:22" s="17" customFormat="1" ht="39" customHeight="1">
      <c r="C326" s="41" t="s">
        <v>309</v>
      </c>
      <c r="D326" s="129" t="s">
        <v>256</v>
      </c>
      <c r="E326" s="129" t="s">
        <v>31</v>
      </c>
      <c r="F326" s="40" t="s">
        <v>205</v>
      </c>
      <c r="G326" s="100">
        <f>G327</f>
        <v>256600</v>
      </c>
      <c r="H326" s="100">
        <f>H327</f>
        <v>36000</v>
      </c>
      <c r="I326" s="100">
        <f>I327</f>
        <v>0</v>
      </c>
      <c r="J326" s="25">
        <f t="shared" si="55"/>
        <v>0</v>
      </c>
      <c r="K326" s="1">
        <f>K327</f>
        <v>0</v>
      </c>
      <c r="L326" s="100">
        <f>L327</f>
        <v>264000</v>
      </c>
      <c r="M326" s="100">
        <f>M327</f>
        <v>264000</v>
      </c>
      <c r="N326" s="100">
        <f>N327</f>
        <v>0</v>
      </c>
      <c r="O326" s="114">
        <f>O327</f>
        <v>0</v>
      </c>
      <c r="P326" s="25">
        <f t="shared" si="56"/>
        <v>0</v>
      </c>
      <c r="Q326" s="1">
        <f>Q327</f>
        <v>0</v>
      </c>
      <c r="R326" s="100">
        <f t="shared" si="57"/>
        <v>520600</v>
      </c>
      <c r="S326" s="100">
        <f t="shared" si="58"/>
        <v>300000</v>
      </c>
      <c r="T326" s="103">
        <f t="shared" si="59"/>
        <v>0</v>
      </c>
      <c r="U326" s="103">
        <f t="shared" si="60"/>
        <v>0</v>
      </c>
      <c r="V326" s="26">
        <f t="shared" si="61"/>
        <v>0</v>
      </c>
    </row>
    <row r="327" spans="3:22" s="20" customFormat="1" ht="39" customHeight="1">
      <c r="C327" s="27"/>
      <c r="D327" s="27"/>
      <c r="E327" s="27"/>
      <c r="F327" s="28" t="s">
        <v>217</v>
      </c>
      <c r="G327" s="100">
        <v>256600</v>
      </c>
      <c r="H327" s="101">
        <v>36000</v>
      </c>
      <c r="I327" s="109"/>
      <c r="J327" s="25">
        <f t="shared" si="55"/>
        <v>0</v>
      </c>
      <c r="K327" s="36"/>
      <c r="L327" s="101">
        <v>264000</v>
      </c>
      <c r="M327" s="101">
        <v>264000</v>
      </c>
      <c r="N327" s="109"/>
      <c r="O327" s="119"/>
      <c r="P327" s="25">
        <f t="shared" si="56"/>
        <v>0</v>
      </c>
      <c r="Q327" s="36"/>
      <c r="R327" s="100">
        <f t="shared" si="57"/>
        <v>520600</v>
      </c>
      <c r="S327" s="100">
        <f t="shared" si="58"/>
        <v>300000</v>
      </c>
      <c r="T327" s="103">
        <f t="shared" si="59"/>
        <v>0</v>
      </c>
      <c r="U327" s="103">
        <f t="shared" si="60"/>
        <v>0</v>
      </c>
      <c r="V327" s="26">
        <f t="shared" si="61"/>
        <v>0</v>
      </c>
    </row>
    <row r="328" spans="1:22" s="17" customFormat="1" ht="32.25" customHeight="1">
      <c r="A328" s="29"/>
      <c r="C328" s="23" t="s">
        <v>285</v>
      </c>
      <c r="D328" s="23" t="s">
        <v>286</v>
      </c>
      <c r="E328" s="23" t="s">
        <v>287</v>
      </c>
      <c r="F328" s="40" t="s">
        <v>308</v>
      </c>
      <c r="G328" s="100">
        <f>G329</f>
        <v>0</v>
      </c>
      <c r="H328" s="100">
        <f>H329</f>
        <v>0</v>
      </c>
      <c r="I328" s="100">
        <f>I329</f>
        <v>0</v>
      </c>
      <c r="J328" s="25"/>
      <c r="K328" s="1">
        <f aca="true" t="shared" si="72" ref="K328:Q328">K329</f>
        <v>0</v>
      </c>
      <c r="L328" s="100">
        <f t="shared" si="72"/>
        <v>360000</v>
      </c>
      <c r="M328" s="100">
        <f t="shared" si="72"/>
        <v>270000</v>
      </c>
      <c r="N328" s="100">
        <f t="shared" si="72"/>
        <v>119850</v>
      </c>
      <c r="O328" s="114">
        <f t="shared" si="72"/>
        <v>0</v>
      </c>
      <c r="P328" s="25">
        <f t="shared" si="56"/>
        <v>33.29166666666667</v>
      </c>
      <c r="Q328" s="1">
        <f t="shared" si="72"/>
        <v>105750</v>
      </c>
      <c r="R328" s="100">
        <f t="shared" si="57"/>
        <v>360000</v>
      </c>
      <c r="S328" s="100">
        <f t="shared" si="58"/>
        <v>270000</v>
      </c>
      <c r="T328" s="103">
        <f t="shared" si="59"/>
        <v>119850</v>
      </c>
      <c r="U328" s="103">
        <f t="shared" si="60"/>
        <v>0</v>
      </c>
      <c r="V328" s="26">
        <f t="shared" si="61"/>
        <v>33.29166666666667</v>
      </c>
    </row>
    <row r="329" spans="3:22" s="20" customFormat="1" ht="42.75" customHeight="1">
      <c r="C329" s="27"/>
      <c r="D329" s="27"/>
      <c r="E329" s="27"/>
      <c r="F329" s="28" t="s">
        <v>18</v>
      </c>
      <c r="G329" s="100"/>
      <c r="H329" s="100"/>
      <c r="I329" s="101"/>
      <c r="J329" s="25"/>
      <c r="K329" s="6"/>
      <c r="L329" s="100">
        <v>360000</v>
      </c>
      <c r="M329" s="100">
        <v>270000</v>
      </c>
      <c r="N329" s="100">
        <v>119850</v>
      </c>
      <c r="O329" s="114">
        <v>0</v>
      </c>
      <c r="P329" s="25">
        <f t="shared" si="56"/>
        <v>33.29166666666667</v>
      </c>
      <c r="Q329" s="1">
        <v>105750</v>
      </c>
      <c r="R329" s="100">
        <f t="shared" si="57"/>
        <v>360000</v>
      </c>
      <c r="S329" s="100">
        <f t="shared" si="58"/>
        <v>270000</v>
      </c>
      <c r="T329" s="103">
        <f t="shared" si="59"/>
        <v>119850</v>
      </c>
      <c r="U329" s="103">
        <f t="shared" si="60"/>
        <v>0</v>
      </c>
      <c r="V329" s="26">
        <f t="shared" si="61"/>
        <v>33.29166666666667</v>
      </c>
    </row>
    <row r="330" spans="3:22" s="29" customFormat="1" ht="36.75" customHeight="1">
      <c r="C330" s="18"/>
      <c r="D330" s="18"/>
      <c r="E330" s="18"/>
      <c r="F330" s="49" t="s">
        <v>5</v>
      </c>
      <c r="G330" s="105">
        <f>G316+G317+G322+G326+G328+G324</f>
        <v>2396200</v>
      </c>
      <c r="H330" s="105">
        <f>H316+H322+H326+H328</f>
        <v>1451262</v>
      </c>
      <c r="I330" s="105">
        <f>I316+I317+I322+I326+I328+I324</f>
        <v>1057077.7</v>
      </c>
      <c r="J330" s="25">
        <f t="shared" si="55"/>
        <v>44.11475252483098</v>
      </c>
      <c r="K330" s="7">
        <f>K316+K317+K322+K326+K328+K324</f>
        <v>0</v>
      </c>
      <c r="L330" s="105">
        <f>L328+L326+L322+L316</f>
        <v>624000</v>
      </c>
      <c r="M330" s="105">
        <f>M328+M326+M322+M316</f>
        <v>534000</v>
      </c>
      <c r="N330" s="105">
        <f>N328+N326+N322+N316</f>
        <v>119850</v>
      </c>
      <c r="O330" s="105">
        <f>O328+O326+O322+O316</f>
        <v>0</v>
      </c>
      <c r="P330" s="25">
        <f t="shared" si="56"/>
        <v>19.20673076923077</v>
      </c>
      <c r="Q330" s="7">
        <f>Q316+Q317+Q322+Q326+Q328+Q324</f>
        <v>105750</v>
      </c>
      <c r="R330" s="100">
        <f t="shared" si="57"/>
        <v>3020200</v>
      </c>
      <c r="S330" s="100">
        <f t="shared" si="58"/>
        <v>1985262</v>
      </c>
      <c r="T330" s="103">
        <f t="shared" si="59"/>
        <v>1176927.7</v>
      </c>
      <c r="U330" s="103">
        <f t="shared" si="60"/>
        <v>0</v>
      </c>
      <c r="V330" s="26">
        <f t="shared" si="61"/>
        <v>38.96853519634461</v>
      </c>
    </row>
    <row r="331" spans="3:22" s="29" customFormat="1" ht="36" customHeight="1">
      <c r="C331" s="18" t="s">
        <v>104</v>
      </c>
      <c r="D331" s="18"/>
      <c r="E331" s="18"/>
      <c r="F331" s="38" t="s">
        <v>504</v>
      </c>
      <c r="G331" s="105"/>
      <c r="H331" s="105"/>
      <c r="I331" s="105"/>
      <c r="J331" s="25"/>
      <c r="K331" s="7"/>
      <c r="L331" s="105"/>
      <c r="M331" s="105"/>
      <c r="N331" s="105"/>
      <c r="O331" s="120"/>
      <c r="P331" s="25"/>
      <c r="Q331" s="7"/>
      <c r="R331" s="100">
        <f t="shared" si="57"/>
        <v>0</v>
      </c>
      <c r="S331" s="100">
        <f t="shared" si="58"/>
        <v>0</v>
      </c>
      <c r="T331" s="103">
        <f t="shared" si="59"/>
        <v>0</v>
      </c>
      <c r="U331" s="103">
        <f t="shared" si="60"/>
        <v>0</v>
      </c>
      <c r="V331" s="26"/>
    </row>
    <row r="332" spans="3:22" s="20" customFormat="1" ht="44.25" customHeight="1">
      <c r="C332" s="21" t="s">
        <v>105</v>
      </c>
      <c r="D332" s="27"/>
      <c r="E332" s="27"/>
      <c r="F332" s="59" t="s">
        <v>378</v>
      </c>
      <c r="G332" s="101"/>
      <c r="H332" s="101"/>
      <c r="I332" s="101"/>
      <c r="J332" s="25"/>
      <c r="K332" s="6"/>
      <c r="L332" s="101"/>
      <c r="M332" s="101"/>
      <c r="N332" s="101"/>
      <c r="O332" s="115"/>
      <c r="P332" s="25"/>
      <c r="Q332" s="6"/>
      <c r="R332" s="100">
        <f t="shared" si="57"/>
        <v>0</v>
      </c>
      <c r="S332" s="100">
        <f t="shared" si="58"/>
        <v>0</v>
      </c>
      <c r="T332" s="103">
        <f t="shared" si="59"/>
        <v>0</v>
      </c>
      <c r="U332" s="103">
        <f t="shared" si="60"/>
        <v>0</v>
      </c>
      <c r="V332" s="26"/>
    </row>
    <row r="333" spans="1:22" s="17" customFormat="1" ht="37.5" customHeight="1">
      <c r="A333" s="17">
        <v>8</v>
      </c>
      <c r="B333" s="17">
        <v>57</v>
      </c>
      <c r="C333" s="23" t="s">
        <v>106</v>
      </c>
      <c r="D333" s="23" t="s">
        <v>33</v>
      </c>
      <c r="E333" s="23" t="s">
        <v>30</v>
      </c>
      <c r="F333" s="40" t="s">
        <v>99</v>
      </c>
      <c r="G333" s="100">
        <f>G335+G334</f>
        <v>3299500</v>
      </c>
      <c r="H333" s="100">
        <f>H335+H334</f>
        <v>1782544</v>
      </c>
      <c r="I333" s="100">
        <f>I335+I334</f>
        <v>1733871.2000000002</v>
      </c>
      <c r="J333" s="25">
        <f t="shared" si="55"/>
        <v>52.54951356266101</v>
      </c>
      <c r="K333" s="1"/>
      <c r="L333" s="100">
        <f>L335+L334</f>
        <v>0</v>
      </c>
      <c r="M333" s="100">
        <f>M335+M334</f>
        <v>0</v>
      </c>
      <c r="N333" s="100">
        <f>N335+N334</f>
        <v>0</v>
      </c>
      <c r="O333" s="100">
        <f>O335+O334</f>
        <v>0</v>
      </c>
      <c r="P333" s="25"/>
      <c r="Q333" s="1"/>
      <c r="R333" s="100">
        <f t="shared" si="57"/>
        <v>3299500</v>
      </c>
      <c r="S333" s="100">
        <f t="shared" si="58"/>
        <v>1782544</v>
      </c>
      <c r="T333" s="103">
        <f t="shared" si="59"/>
        <v>1733871.2000000002</v>
      </c>
      <c r="U333" s="103">
        <f t="shared" si="60"/>
        <v>0</v>
      </c>
      <c r="V333" s="26">
        <f t="shared" si="61"/>
        <v>52.54951356266101</v>
      </c>
    </row>
    <row r="334" spans="3:22" s="17" customFormat="1" ht="26.25" customHeight="1">
      <c r="C334" s="23"/>
      <c r="D334" s="23"/>
      <c r="E334" s="23"/>
      <c r="F334" s="60" t="s">
        <v>473</v>
      </c>
      <c r="G334" s="100">
        <v>3285500</v>
      </c>
      <c r="H334" s="100">
        <v>1768544</v>
      </c>
      <c r="I334" s="100">
        <v>1720652.4900000002</v>
      </c>
      <c r="J334" s="25">
        <f t="shared" si="55"/>
        <v>52.37109998478162</v>
      </c>
      <c r="K334" s="1"/>
      <c r="L334" s="100"/>
      <c r="M334" s="100"/>
      <c r="N334" s="100"/>
      <c r="O334" s="114"/>
      <c r="P334" s="25"/>
      <c r="Q334" s="1"/>
      <c r="R334" s="100">
        <f t="shared" si="57"/>
        <v>3285500</v>
      </c>
      <c r="S334" s="100">
        <f t="shared" si="58"/>
        <v>1768544</v>
      </c>
      <c r="T334" s="103">
        <f t="shared" si="59"/>
        <v>1720652.4900000002</v>
      </c>
      <c r="U334" s="103">
        <f t="shared" si="60"/>
        <v>0</v>
      </c>
      <c r="V334" s="26">
        <f t="shared" si="61"/>
        <v>52.37109998478162</v>
      </c>
    </row>
    <row r="335" spans="3:22" s="17" customFormat="1" ht="60" customHeight="1">
      <c r="C335" s="23"/>
      <c r="D335" s="23"/>
      <c r="E335" s="23"/>
      <c r="F335" s="28" t="s">
        <v>450</v>
      </c>
      <c r="G335" s="100">
        <v>14000</v>
      </c>
      <c r="H335" s="100">
        <v>14000</v>
      </c>
      <c r="I335" s="100">
        <v>13218.71</v>
      </c>
      <c r="J335" s="25">
        <f t="shared" si="55"/>
        <v>94.41935714285714</v>
      </c>
      <c r="K335" s="1"/>
      <c r="L335" s="100"/>
      <c r="M335" s="100"/>
      <c r="N335" s="100"/>
      <c r="O335" s="114"/>
      <c r="P335" s="25"/>
      <c r="Q335" s="1"/>
      <c r="R335" s="100">
        <f t="shared" si="57"/>
        <v>14000</v>
      </c>
      <c r="S335" s="100">
        <f t="shared" si="58"/>
        <v>14000</v>
      </c>
      <c r="T335" s="103">
        <f t="shared" si="59"/>
        <v>13218.71</v>
      </c>
      <c r="U335" s="103">
        <f t="shared" si="60"/>
        <v>0</v>
      </c>
      <c r="V335" s="26">
        <f t="shared" si="61"/>
        <v>94.41935714285714</v>
      </c>
    </row>
    <row r="336" spans="3:22" s="20" customFormat="1" ht="43.5" customHeight="1">
      <c r="C336" s="23" t="s">
        <v>329</v>
      </c>
      <c r="D336" s="23" t="s">
        <v>256</v>
      </c>
      <c r="E336" s="23" t="s">
        <v>31</v>
      </c>
      <c r="F336" s="40" t="s">
        <v>205</v>
      </c>
      <c r="G336" s="100"/>
      <c r="H336" s="104">
        <f aca="true" t="shared" si="73" ref="H336:O336">H337</f>
        <v>0</v>
      </c>
      <c r="I336" s="104">
        <f t="shared" si="73"/>
        <v>0</v>
      </c>
      <c r="J336" s="25"/>
      <c r="K336" s="5">
        <f t="shared" si="73"/>
        <v>0</v>
      </c>
      <c r="L336" s="104">
        <f t="shared" si="73"/>
        <v>1791865</v>
      </c>
      <c r="M336" s="104">
        <f t="shared" si="73"/>
        <v>1791865</v>
      </c>
      <c r="N336" s="104">
        <f t="shared" si="73"/>
        <v>33729.49</v>
      </c>
      <c r="O336" s="125">
        <f t="shared" si="73"/>
        <v>33729.49</v>
      </c>
      <c r="P336" s="25">
        <f t="shared" si="56"/>
        <v>1.8823678123072884</v>
      </c>
      <c r="Q336" s="5">
        <f>Q337</f>
        <v>1368700</v>
      </c>
      <c r="R336" s="100">
        <f t="shared" si="57"/>
        <v>1791865</v>
      </c>
      <c r="S336" s="100">
        <f t="shared" si="58"/>
        <v>1791865</v>
      </c>
      <c r="T336" s="103">
        <f t="shared" si="59"/>
        <v>33729.49</v>
      </c>
      <c r="U336" s="103">
        <f t="shared" si="60"/>
        <v>33729.49</v>
      </c>
      <c r="V336" s="26">
        <f t="shared" si="61"/>
        <v>1.8823678123072884</v>
      </c>
    </row>
    <row r="337" spans="3:22" s="20" customFormat="1" ht="61.5" customHeight="1">
      <c r="C337" s="27"/>
      <c r="D337" s="27"/>
      <c r="E337" s="27"/>
      <c r="F337" s="28" t="s">
        <v>76</v>
      </c>
      <c r="G337" s="100"/>
      <c r="H337" s="104"/>
      <c r="I337" s="109"/>
      <c r="J337" s="25"/>
      <c r="K337" s="36"/>
      <c r="L337" s="100">
        <v>1791865</v>
      </c>
      <c r="M337" s="100">
        <v>1791865</v>
      </c>
      <c r="N337" s="104">
        <v>33729.49</v>
      </c>
      <c r="O337" s="125">
        <f>N337</f>
        <v>33729.49</v>
      </c>
      <c r="P337" s="25">
        <f>N337/L337*100</f>
        <v>1.8823678123072884</v>
      </c>
      <c r="Q337" s="5">
        <v>1368700</v>
      </c>
      <c r="R337" s="100">
        <f aca="true" t="shared" si="74" ref="R337:R362">G337+L337</f>
        <v>1791865</v>
      </c>
      <c r="S337" s="100">
        <f aca="true" t="shared" si="75" ref="S337:S362">H337+M337</f>
        <v>1791865</v>
      </c>
      <c r="T337" s="103">
        <f aca="true" t="shared" si="76" ref="T337:T362">I337+N337</f>
        <v>33729.49</v>
      </c>
      <c r="U337" s="103">
        <f aca="true" t="shared" si="77" ref="U337:U362">O337</f>
        <v>33729.49</v>
      </c>
      <c r="V337" s="26">
        <f aca="true" t="shared" si="78" ref="V337:V362">T337/R337*100</f>
        <v>1.8823678123072884</v>
      </c>
    </row>
    <row r="338" spans="1:22" s="17" customFormat="1" ht="43.5" customHeight="1">
      <c r="A338" s="29">
        <v>2</v>
      </c>
      <c r="B338" s="17">
        <v>60</v>
      </c>
      <c r="C338" s="23" t="s">
        <v>218</v>
      </c>
      <c r="D338" s="23" t="s">
        <v>206</v>
      </c>
      <c r="E338" s="23" t="s">
        <v>68</v>
      </c>
      <c r="F338" s="40" t="s">
        <v>343</v>
      </c>
      <c r="G338" s="100">
        <f>G339</f>
        <v>872967</v>
      </c>
      <c r="H338" s="100">
        <f>H339</f>
        <v>827137</v>
      </c>
      <c r="I338" s="100">
        <f>I339</f>
        <v>423991.64</v>
      </c>
      <c r="J338" s="25">
        <f aca="true" t="shared" si="79" ref="J338:J362">I338/G338*100</f>
        <v>48.56903411010955</v>
      </c>
      <c r="K338" s="1">
        <f>SUM(K339:K340)</f>
        <v>0</v>
      </c>
      <c r="L338" s="100">
        <f>L339</f>
        <v>152688</v>
      </c>
      <c r="M338" s="100">
        <f>M339</f>
        <v>152688</v>
      </c>
      <c r="N338" s="100">
        <f>N339</f>
        <v>151124.72</v>
      </c>
      <c r="O338" s="114">
        <f>O339</f>
        <v>151124.72</v>
      </c>
      <c r="P338" s="25">
        <f>N338/L338*100</f>
        <v>98.97616053651892</v>
      </c>
      <c r="Q338" s="1">
        <f>SUM(Q339:Q340)</f>
        <v>0</v>
      </c>
      <c r="R338" s="100">
        <f t="shared" si="74"/>
        <v>1025655</v>
      </c>
      <c r="S338" s="100">
        <f t="shared" si="75"/>
        <v>979825</v>
      </c>
      <c r="T338" s="103">
        <f t="shared" si="76"/>
        <v>575116.36</v>
      </c>
      <c r="U338" s="103">
        <f t="shared" si="77"/>
        <v>151124.72</v>
      </c>
      <c r="V338" s="26">
        <f t="shared" si="78"/>
        <v>56.07308110426995</v>
      </c>
    </row>
    <row r="339" spans="1:22" s="20" customFormat="1" ht="60.75" customHeight="1">
      <c r="A339" s="30"/>
      <c r="C339" s="27"/>
      <c r="D339" s="27"/>
      <c r="E339" s="27"/>
      <c r="F339" s="28" t="s">
        <v>310</v>
      </c>
      <c r="G339" s="100">
        <v>872967</v>
      </c>
      <c r="H339" s="100">
        <v>827137</v>
      </c>
      <c r="I339" s="100">
        <v>423991.64</v>
      </c>
      <c r="J339" s="25">
        <f t="shared" si="79"/>
        <v>48.56903411010955</v>
      </c>
      <c r="K339" s="6"/>
      <c r="L339" s="100">
        <v>152688</v>
      </c>
      <c r="M339" s="100">
        <v>152688</v>
      </c>
      <c r="N339" s="100">
        <v>151124.72</v>
      </c>
      <c r="O339" s="114">
        <f>N339</f>
        <v>151124.72</v>
      </c>
      <c r="P339" s="25">
        <f>N339/L339*100</f>
        <v>98.97616053651892</v>
      </c>
      <c r="Q339" s="6"/>
      <c r="R339" s="100">
        <f t="shared" si="74"/>
        <v>1025655</v>
      </c>
      <c r="S339" s="100">
        <f t="shared" si="75"/>
        <v>979825</v>
      </c>
      <c r="T339" s="103">
        <f t="shared" si="76"/>
        <v>575116.36</v>
      </c>
      <c r="U339" s="103">
        <f t="shared" si="77"/>
        <v>151124.72</v>
      </c>
      <c r="V339" s="26">
        <f t="shared" si="78"/>
        <v>56.07308110426995</v>
      </c>
    </row>
    <row r="340" spans="1:22" s="20" customFormat="1" ht="63" customHeight="1" hidden="1">
      <c r="A340" s="30"/>
      <c r="C340" s="50"/>
      <c r="D340" s="50"/>
      <c r="E340" s="50"/>
      <c r="F340" s="28" t="s">
        <v>14</v>
      </c>
      <c r="G340" s="101">
        <f>H340+K340</f>
        <v>0</v>
      </c>
      <c r="H340" s="101"/>
      <c r="I340" s="101"/>
      <c r="J340" s="25" t="e">
        <f t="shared" si="79"/>
        <v>#DIV/0!</v>
      </c>
      <c r="K340" s="6"/>
      <c r="L340" s="101">
        <f>N340+Q340</f>
        <v>0</v>
      </c>
      <c r="M340" s="101"/>
      <c r="N340" s="101"/>
      <c r="O340" s="115"/>
      <c r="P340" s="25" t="e">
        <f>N340/L340*100</f>
        <v>#DIV/0!</v>
      </c>
      <c r="Q340" s="6"/>
      <c r="R340" s="100">
        <f t="shared" si="74"/>
        <v>0</v>
      </c>
      <c r="S340" s="100">
        <f t="shared" si="75"/>
        <v>0</v>
      </c>
      <c r="T340" s="103">
        <f t="shared" si="76"/>
        <v>0</v>
      </c>
      <c r="U340" s="103">
        <f t="shared" si="77"/>
        <v>0</v>
      </c>
      <c r="V340" s="26" t="e">
        <f t="shared" si="78"/>
        <v>#DIV/0!</v>
      </c>
    </row>
    <row r="341" spans="1:22" s="17" customFormat="1" ht="49.5" customHeight="1">
      <c r="A341" s="29">
        <v>3</v>
      </c>
      <c r="B341" s="17">
        <v>59</v>
      </c>
      <c r="C341" s="23" t="s">
        <v>219</v>
      </c>
      <c r="D341" s="23" t="s">
        <v>59</v>
      </c>
      <c r="E341" s="23" t="s">
        <v>68</v>
      </c>
      <c r="F341" s="40" t="s">
        <v>220</v>
      </c>
      <c r="G341" s="100">
        <v>813111</v>
      </c>
      <c r="H341" s="100">
        <v>470456</v>
      </c>
      <c r="I341" s="100">
        <v>405833.87</v>
      </c>
      <c r="J341" s="25">
        <f t="shared" si="79"/>
        <v>49.911250739443936</v>
      </c>
      <c r="K341" s="1"/>
      <c r="L341" s="100"/>
      <c r="M341" s="100"/>
      <c r="N341" s="100"/>
      <c r="O341" s="114"/>
      <c r="P341" s="25"/>
      <c r="Q341" s="1">
        <v>20000</v>
      </c>
      <c r="R341" s="100">
        <f t="shared" si="74"/>
        <v>813111</v>
      </c>
      <c r="S341" s="100">
        <f t="shared" si="75"/>
        <v>470456</v>
      </c>
      <c r="T341" s="103">
        <f t="shared" si="76"/>
        <v>405833.87</v>
      </c>
      <c r="U341" s="103">
        <f t="shared" si="77"/>
        <v>0</v>
      </c>
      <c r="V341" s="26">
        <f t="shared" si="78"/>
        <v>49.911250739443936</v>
      </c>
    </row>
    <row r="342" spans="1:22" s="17" customFormat="1" ht="31.5" customHeight="1">
      <c r="A342" s="29"/>
      <c r="C342" s="23" t="s">
        <v>222</v>
      </c>
      <c r="D342" s="23" t="s">
        <v>223</v>
      </c>
      <c r="E342" s="23" t="s">
        <v>67</v>
      </c>
      <c r="F342" s="40" t="s">
        <v>224</v>
      </c>
      <c r="G342" s="100">
        <f>G343</f>
        <v>571600</v>
      </c>
      <c r="H342" s="100">
        <f>H343</f>
        <v>273800</v>
      </c>
      <c r="I342" s="100">
        <f>I343</f>
        <v>152606.07</v>
      </c>
      <c r="J342" s="25">
        <f t="shared" si="79"/>
        <v>26.698052834149756</v>
      </c>
      <c r="K342" s="1">
        <f>K343</f>
        <v>0</v>
      </c>
      <c r="L342" s="100">
        <f>L343</f>
        <v>0</v>
      </c>
      <c r="M342" s="100">
        <f>M343</f>
        <v>0</v>
      </c>
      <c r="N342" s="100">
        <f>N343</f>
        <v>0</v>
      </c>
      <c r="O342" s="114">
        <f>O343</f>
        <v>0</v>
      </c>
      <c r="P342" s="25"/>
      <c r="Q342" s="1">
        <f>Q343</f>
        <v>0</v>
      </c>
      <c r="R342" s="100">
        <f t="shared" si="74"/>
        <v>571600</v>
      </c>
      <c r="S342" s="100">
        <f t="shared" si="75"/>
        <v>273800</v>
      </c>
      <c r="T342" s="103">
        <f t="shared" si="76"/>
        <v>152606.07</v>
      </c>
      <c r="U342" s="103">
        <f t="shared" si="77"/>
        <v>0</v>
      </c>
      <c r="V342" s="26">
        <f t="shared" si="78"/>
        <v>26.698052834149756</v>
      </c>
    </row>
    <row r="343" spans="1:22" s="20" customFormat="1" ht="57" customHeight="1">
      <c r="A343" s="30"/>
      <c r="C343" s="27"/>
      <c r="D343" s="27"/>
      <c r="E343" s="27"/>
      <c r="F343" s="28" t="s">
        <v>76</v>
      </c>
      <c r="G343" s="100">
        <v>571600</v>
      </c>
      <c r="H343" s="100">
        <v>273800</v>
      </c>
      <c r="I343" s="100">
        <v>152606.07</v>
      </c>
      <c r="J343" s="25">
        <f t="shared" si="79"/>
        <v>26.698052834149756</v>
      </c>
      <c r="K343" s="6"/>
      <c r="L343" s="100"/>
      <c r="M343" s="100"/>
      <c r="N343" s="100"/>
      <c r="O343" s="114"/>
      <c r="P343" s="25"/>
      <c r="Q343" s="1"/>
      <c r="R343" s="100">
        <f t="shared" si="74"/>
        <v>571600</v>
      </c>
      <c r="S343" s="100">
        <f t="shared" si="75"/>
        <v>273800</v>
      </c>
      <c r="T343" s="103">
        <f t="shared" si="76"/>
        <v>152606.07</v>
      </c>
      <c r="U343" s="103">
        <f t="shared" si="77"/>
        <v>0</v>
      </c>
      <c r="V343" s="26">
        <f t="shared" si="78"/>
        <v>26.698052834149756</v>
      </c>
    </row>
    <row r="344" spans="1:22" s="17" customFormat="1" ht="37.5" customHeight="1">
      <c r="A344" s="29"/>
      <c r="C344" s="23" t="s">
        <v>221</v>
      </c>
      <c r="D344" s="23" t="s">
        <v>111</v>
      </c>
      <c r="E344" s="23" t="s">
        <v>29</v>
      </c>
      <c r="F344" s="40" t="s">
        <v>357</v>
      </c>
      <c r="G344" s="100">
        <f>G345+G346</f>
        <v>250000</v>
      </c>
      <c r="H344" s="100">
        <f aca="true" t="shared" si="80" ref="H344:Q344">H345+H346</f>
        <v>250000</v>
      </c>
      <c r="I344" s="100">
        <f t="shared" si="80"/>
        <v>250000</v>
      </c>
      <c r="J344" s="25">
        <f t="shared" si="79"/>
        <v>100</v>
      </c>
      <c r="K344" s="100">
        <f t="shared" si="80"/>
        <v>0</v>
      </c>
      <c r="L344" s="100">
        <f t="shared" si="80"/>
        <v>0</v>
      </c>
      <c r="M344" s="100">
        <f t="shared" si="80"/>
        <v>0</v>
      </c>
      <c r="N344" s="100">
        <f t="shared" si="80"/>
        <v>0</v>
      </c>
      <c r="O344" s="100">
        <f t="shared" si="80"/>
        <v>0</v>
      </c>
      <c r="P344" s="25"/>
      <c r="Q344" s="100">
        <f t="shared" si="80"/>
        <v>0</v>
      </c>
      <c r="R344" s="100">
        <f t="shared" si="74"/>
        <v>250000</v>
      </c>
      <c r="S344" s="100">
        <f t="shared" si="75"/>
        <v>250000</v>
      </c>
      <c r="T344" s="103">
        <f t="shared" si="76"/>
        <v>250000</v>
      </c>
      <c r="U344" s="103">
        <f t="shared" si="77"/>
        <v>0</v>
      </c>
      <c r="V344" s="26">
        <f t="shared" si="78"/>
        <v>100</v>
      </c>
    </row>
    <row r="345" spans="3:22" s="20" customFormat="1" ht="144.75" customHeight="1">
      <c r="C345" s="27"/>
      <c r="D345" s="27"/>
      <c r="E345" s="27"/>
      <c r="F345" s="37" t="s">
        <v>507</v>
      </c>
      <c r="G345" s="100">
        <v>150000</v>
      </c>
      <c r="H345" s="100">
        <v>150000</v>
      </c>
      <c r="I345" s="100">
        <v>100000</v>
      </c>
      <c r="J345" s="25">
        <f t="shared" si="79"/>
        <v>66.66666666666666</v>
      </c>
      <c r="K345" s="6"/>
      <c r="L345" s="101"/>
      <c r="M345" s="101"/>
      <c r="N345" s="101"/>
      <c r="O345" s="115"/>
      <c r="P345" s="25"/>
      <c r="Q345" s="6"/>
      <c r="R345" s="100">
        <f t="shared" si="74"/>
        <v>150000</v>
      </c>
      <c r="S345" s="100">
        <f t="shared" si="75"/>
        <v>150000</v>
      </c>
      <c r="T345" s="103">
        <f t="shared" si="76"/>
        <v>100000</v>
      </c>
      <c r="U345" s="103">
        <f t="shared" si="77"/>
        <v>0</v>
      </c>
      <c r="V345" s="26">
        <f t="shared" si="78"/>
        <v>66.66666666666666</v>
      </c>
    </row>
    <row r="346" spans="3:22" s="20" customFormat="1" ht="106.5" customHeight="1">
      <c r="C346" s="27"/>
      <c r="D346" s="27"/>
      <c r="E346" s="27"/>
      <c r="F346" s="37" t="s">
        <v>506</v>
      </c>
      <c r="G346" s="100">
        <v>100000</v>
      </c>
      <c r="H346" s="100">
        <v>100000</v>
      </c>
      <c r="I346" s="100">
        <v>150000</v>
      </c>
      <c r="J346" s="25">
        <f t="shared" si="79"/>
        <v>150</v>
      </c>
      <c r="K346" s="6"/>
      <c r="L346" s="101"/>
      <c r="M346" s="101"/>
      <c r="N346" s="101"/>
      <c r="O346" s="115"/>
      <c r="P346" s="25"/>
      <c r="Q346" s="6"/>
      <c r="R346" s="100">
        <f t="shared" si="74"/>
        <v>100000</v>
      </c>
      <c r="S346" s="100">
        <f t="shared" si="75"/>
        <v>100000</v>
      </c>
      <c r="T346" s="103">
        <f t="shared" si="76"/>
        <v>150000</v>
      </c>
      <c r="U346" s="103">
        <f t="shared" si="77"/>
        <v>0</v>
      </c>
      <c r="V346" s="26">
        <f t="shared" si="78"/>
        <v>150</v>
      </c>
    </row>
    <row r="347" spans="3:22" s="29" customFormat="1" ht="34.5" customHeight="1">
      <c r="C347" s="18"/>
      <c r="D347" s="18"/>
      <c r="E347" s="18"/>
      <c r="F347" s="49" t="s">
        <v>5</v>
      </c>
      <c r="G347" s="105">
        <f>G333+G336+G338+G341+G342+G344</f>
        <v>5807178</v>
      </c>
      <c r="H347" s="105">
        <f>H333+H336+H338+H341+H342+H344</f>
        <v>3603937</v>
      </c>
      <c r="I347" s="105">
        <f>I333+I336+I338+I341+I342+I344</f>
        <v>2966302.7800000003</v>
      </c>
      <c r="J347" s="25">
        <f t="shared" si="79"/>
        <v>51.07993555561755</v>
      </c>
      <c r="K347" s="7">
        <f>K333+K336+K338+K341+K342+K344</f>
        <v>0</v>
      </c>
      <c r="L347" s="105">
        <f>L333+L336+L338+L341+L342+L344</f>
        <v>1944553</v>
      </c>
      <c r="M347" s="105">
        <f>M333+M336+M338+M341+M342+M344</f>
        <v>1944553</v>
      </c>
      <c r="N347" s="105">
        <f>N333+N336+N338+N341+N342+N344</f>
        <v>184854.21</v>
      </c>
      <c r="O347" s="120">
        <f>O333+O336+O338+O341+O342+O344</f>
        <v>184854.21</v>
      </c>
      <c r="P347" s="25">
        <f>N347/L347*100</f>
        <v>9.506257222096801</v>
      </c>
      <c r="Q347" s="7">
        <f>Q333+Q336+Q338+Q341+Q342+Q344</f>
        <v>1388700</v>
      </c>
      <c r="R347" s="100">
        <f t="shared" si="74"/>
        <v>7751731</v>
      </c>
      <c r="S347" s="100">
        <f t="shared" si="75"/>
        <v>5548490</v>
      </c>
      <c r="T347" s="103">
        <f t="shared" si="76"/>
        <v>3151156.99</v>
      </c>
      <c r="U347" s="103">
        <f t="shared" si="77"/>
        <v>184854.21</v>
      </c>
      <c r="V347" s="26">
        <f t="shared" si="78"/>
        <v>40.65101059363386</v>
      </c>
    </row>
    <row r="348" spans="3:22" s="29" customFormat="1" ht="30" customHeight="1">
      <c r="C348" s="18" t="s">
        <v>107</v>
      </c>
      <c r="D348" s="18"/>
      <c r="E348" s="18"/>
      <c r="F348" s="38" t="s">
        <v>379</v>
      </c>
      <c r="G348" s="105"/>
      <c r="H348" s="105"/>
      <c r="I348" s="105"/>
      <c r="J348" s="25"/>
      <c r="K348" s="7"/>
      <c r="L348" s="105"/>
      <c r="M348" s="105"/>
      <c r="N348" s="105"/>
      <c r="O348" s="120"/>
      <c r="P348" s="25"/>
      <c r="Q348" s="7"/>
      <c r="R348" s="100">
        <f t="shared" si="74"/>
        <v>0</v>
      </c>
      <c r="S348" s="100">
        <f t="shared" si="75"/>
        <v>0</v>
      </c>
      <c r="T348" s="103">
        <f t="shared" si="76"/>
        <v>0</v>
      </c>
      <c r="U348" s="103">
        <f t="shared" si="77"/>
        <v>0</v>
      </c>
      <c r="V348" s="26"/>
    </row>
    <row r="349" spans="3:22" s="20" customFormat="1" ht="29.25" customHeight="1">
      <c r="C349" s="21" t="s">
        <v>108</v>
      </c>
      <c r="D349" s="27"/>
      <c r="E349" s="27"/>
      <c r="F349" s="31" t="s">
        <v>505</v>
      </c>
      <c r="G349" s="101"/>
      <c r="H349" s="101"/>
      <c r="I349" s="101"/>
      <c r="J349" s="25"/>
      <c r="K349" s="6"/>
      <c r="L349" s="101"/>
      <c r="M349" s="101"/>
      <c r="N349" s="101"/>
      <c r="O349" s="115"/>
      <c r="P349" s="25"/>
      <c r="Q349" s="6"/>
      <c r="R349" s="100">
        <f t="shared" si="74"/>
        <v>0</v>
      </c>
      <c r="S349" s="100">
        <f t="shared" si="75"/>
        <v>0</v>
      </c>
      <c r="T349" s="103">
        <f t="shared" si="76"/>
        <v>0</v>
      </c>
      <c r="U349" s="103">
        <f t="shared" si="77"/>
        <v>0</v>
      </c>
      <c r="V349" s="26"/>
    </row>
    <row r="350" spans="1:22" s="17" customFormat="1" ht="39" customHeight="1">
      <c r="A350" s="17">
        <v>6</v>
      </c>
      <c r="B350" s="17">
        <v>45</v>
      </c>
      <c r="C350" s="23" t="s">
        <v>264</v>
      </c>
      <c r="D350" s="23" t="s">
        <v>33</v>
      </c>
      <c r="E350" s="23" t="s">
        <v>30</v>
      </c>
      <c r="F350" s="40" t="s">
        <v>99</v>
      </c>
      <c r="G350" s="100">
        <f>G351+G352</f>
        <v>4898720</v>
      </c>
      <c r="H350" s="100">
        <f>H351+H352</f>
        <v>2646484</v>
      </c>
      <c r="I350" s="100">
        <f>I351+I352</f>
        <v>2274040.3699999996</v>
      </c>
      <c r="J350" s="25">
        <f t="shared" si="79"/>
        <v>46.421113474540284</v>
      </c>
      <c r="K350" s="1"/>
      <c r="L350" s="100">
        <f>L351+L352</f>
        <v>21000</v>
      </c>
      <c r="M350" s="100">
        <f>M351+M352</f>
        <v>21000</v>
      </c>
      <c r="N350" s="100">
        <f>N351+N352</f>
        <v>0</v>
      </c>
      <c r="O350" s="100">
        <f>O351+O352</f>
        <v>0</v>
      </c>
      <c r="P350" s="25">
        <f>N350/L350*100</f>
        <v>0</v>
      </c>
      <c r="Q350" s="1"/>
      <c r="R350" s="100">
        <f t="shared" si="74"/>
        <v>4919720</v>
      </c>
      <c r="S350" s="100">
        <f t="shared" si="75"/>
        <v>2667484</v>
      </c>
      <c r="T350" s="103">
        <f t="shared" si="76"/>
        <v>2274040.3699999996</v>
      </c>
      <c r="U350" s="103">
        <f t="shared" si="77"/>
        <v>0</v>
      </c>
      <c r="V350" s="26">
        <f t="shared" si="78"/>
        <v>46.22296329872431</v>
      </c>
    </row>
    <row r="351" spans="3:22" s="17" customFormat="1" ht="27" customHeight="1">
      <c r="C351" s="23"/>
      <c r="D351" s="23"/>
      <c r="E351" s="23"/>
      <c r="F351" s="60" t="s">
        <v>474</v>
      </c>
      <c r="G351" s="100">
        <v>4890000</v>
      </c>
      <c r="H351" s="100">
        <v>2637764</v>
      </c>
      <c r="I351" s="100">
        <v>2269180.3699999996</v>
      </c>
      <c r="J351" s="25">
        <f t="shared" si="79"/>
        <v>46.40450654396727</v>
      </c>
      <c r="K351" s="1"/>
      <c r="L351" s="100">
        <v>21000</v>
      </c>
      <c r="M351" s="100">
        <v>21000</v>
      </c>
      <c r="N351" s="100"/>
      <c r="O351" s="114"/>
      <c r="P351" s="25">
        <f>N351/L351*100</f>
        <v>0</v>
      </c>
      <c r="Q351" s="1"/>
      <c r="R351" s="100">
        <f t="shared" si="74"/>
        <v>4911000</v>
      </c>
      <c r="S351" s="100">
        <f t="shared" si="75"/>
        <v>2658764</v>
      </c>
      <c r="T351" s="103">
        <f t="shared" si="76"/>
        <v>2269180.3699999996</v>
      </c>
      <c r="U351" s="103">
        <f t="shared" si="77"/>
        <v>0</v>
      </c>
      <c r="V351" s="26">
        <f t="shared" si="78"/>
        <v>46.20607554469557</v>
      </c>
    </row>
    <row r="352" spans="3:22" s="17" customFormat="1" ht="55.5" customHeight="1">
      <c r="C352" s="23"/>
      <c r="D352" s="23"/>
      <c r="E352" s="23"/>
      <c r="F352" s="28" t="s">
        <v>450</v>
      </c>
      <c r="G352" s="100">
        <v>8720</v>
      </c>
      <c r="H352" s="100">
        <v>8720</v>
      </c>
      <c r="I352" s="100">
        <v>4860</v>
      </c>
      <c r="J352" s="25">
        <f t="shared" si="79"/>
        <v>55.73394495412845</v>
      </c>
      <c r="K352" s="1"/>
      <c r="L352" s="100"/>
      <c r="M352" s="100"/>
      <c r="N352" s="100"/>
      <c r="O352" s="114"/>
      <c r="P352" s="25"/>
      <c r="Q352" s="1"/>
      <c r="R352" s="100">
        <f t="shared" si="74"/>
        <v>8720</v>
      </c>
      <c r="S352" s="100">
        <f t="shared" si="75"/>
        <v>8720</v>
      </c>
      <c r="T352" s="103">
        <f t="shared" si="76"/>
        <v>4860</v>
      </c>
      <c r="U352" s="103">
        <f t="shared" si="77"/>
        <v>0</v>
      </c>
      <c r="V352" s="26">
        <f t="shared" si="78"/>
        <v>55.73394495412845</v>
      </c>
    </row>
    <row r="353" spans="3:22" s="20" customFormat="1" ht="45.75" customHeight="1">
      <c r="C353" s="23" t="s">
        <v>311</v>
      </c>
      <c r="D353" s="23" t="s">
        <v>256</v>
      </c>
      <c r="E353" s="23" t="s">
        <v>31</v>
      </c>
      <c r="F353" s="24" t="s">
        <v>205</v>
      </c>
      <c r="G353" s="100">
        <f>SUM(G354:G355)</f>
        <v>2643551</v>
      </c>
      <c r="H353" s="100">
        <f>SUM(H354:H355)</f>
        <v>2643551</v>
      </c>
      <c r="I353" s="100">
        <f aca="true" t="shared" si="81" ref="I353:Q353">SUM(I354:I355)</f>
        <v>0</v>
      </c>
      <c r="J353" s="25">
        <f t="shared" si="79"/>
        <v>0</v>
      </c>
      <c r="K353" s="100">
        <f t="shared" si="81"/>
        <v>0</v>
      </c>
      <c r="L353" s="100">
        <f t="shared" si="81"/>
        <v>0</v>
      </c>
      <c r="M353" s="100">
        <f t="shared" si="81"/>
        <v>0</v>
      </c>
      <c r="N353" s="100">
        <f t="shared" si="81"/>
        <v>0</v>
      </c>
      <c r="O353" s="100">
        <f t="shared" si="81"/>
        <v>0</v>
      </c>
      <c r="P353" s="25"/>
      <c r="Q353" s="100">
        <f t="shared" si="81"/>
        <v>0</v>
      </c>
      <c r="R353" s="100">
        <f t="shared" si="74"/>
        <v>2643551</v>
      </c>
      <c r="S353" s="100">
        <f t="shared" si="75"/>
        <v>2643551</v>
      </c>
      <c r="T353" s="103">
        <f t="shared" si="76"/>
        <v>0</v>
      </c>
      <c r="U353" s="103">
        <f t="shared" si="77"/>
        <v>0</v>
      </c>
      <c r="V353" s="26">
        <f t="shared" si="78"/>
        <v>0</v>
      </c>
    </row>
    <row r="354" spans="3:22" s="20" customFormat="1" ht="42.75" customHeight="1">
      <c r="C354" s="27"/>
      <c r="D354" s="27"/>
      <c r="E354" s="27"/>
      <c r="F354" s="31" t="s">
        <v>312</v>
      </c>
      <c r="G354" s="100">
        <v>1779890</v>
      </c>
      <c r="H354" s="100">
        <v>1779890</v>
      </c>
      <c r="I354" s="100"/>
      <c r="J354" s="25">
        <f t="shared" si="79"/>
        <v>0</v>
      </c>
      <c r="K354" s="5"/>
      <c r="L354" s="100"/>
      <c r="M354" s="100"/>
      <c r="N354" s="109"/>
      <c r="O354" s="119"/>
      <c r="P354" s="25"/>
      <c r="Q354" s="36"/>
      <c r="R354" s="100">
        <f t="shared" si="74"/>
        <v>1779890</v>
      </c>
      <c r="S354" s="100">
        <f t="shared" si="75"/>
        <v>1779890</v>
      </c>
      <c r="T354" s="103">
        <f t="shared" si="76"/>
        <v>0</v>
      </c>
      <c r="U354" s="103">
        <f t="shared" si="77"/>
        <v>0</v>
      </c>
      <c r="V354" s="26">
        <f t="shared" si="78"/>
        <v>0</v>
      </c>
    </row>
    <row r="355" spans="3:22" s="20" customFormat="1" ht="83.25" customHeight="1">
      <c r="C355" s="27"/>
      <c r="D355" s="27"/>
      <c r="E355" s="27"/>
      <c r="F355" s="31" t="s">
        <v>487</v>
      </c>
      <c r="G355" s="100">
        <v>863661</v>
      </c>
      <c r="H355" s="100">
        <v>863661</v>
      </c>
      <c r="I355" s="100"/>
      <c r="J355" s="25">
        <f t="shared" si="79"/>
        <v>0</v>
      </c>
      <c r="K355" s="5"/>
      <c r="L355" s="100"/>
      <c r="M355" s="100"/>
      <c r="N355" s="109"/>
      <c r="O355" s="119"/>
      <c r="P355" s="25"/>
      <c r="Q355" s="36"/>
      <c r="R355" s="100">
        <f t="shared" si="74"/>
        <v>863661</v>
      </c>
      <c r="S355" s="100">
        <f t="shared" si="75"/>
        <v>863661</v>
      </c>
      <c r="T355" s="103">
        <f t="shared" si="76"/>
        <v>0</v>
      </c>
      <c r="U355" s="103">
        <f t="shared" si="77"/>
        <v>0</v>
      </c>
      <c r="V355" s="26">
        <f t="shared" si="78"/>
        <v>0</v>
      </c>
    </row>
    <row r="356" spans="1:22" s="17" customFormat="1" ht="36" customHeight="1">
      <c r="A356" s="17">
        <v>2</v>
      </c>
      <c r="B356" s="17">
        <v>46</v>
      </c>
      <c r="C356" s="23" t="s">
        <v>225</v>
      </c>
      <c r="D356" s="23" t="s">
        <v>342</v>
      </c>
      <c r="E356" s="23" t="s">
        <v>41</v>
      </c>
      <c r="F356" s="40" t="s">
        <v>0</v>
      </c>
      <c r="G356" s="100">
        <v>10000</v>
      </c>
      <c r="H356" s="100"/>
      <c r="I356" s="100"/>
      <c r="J356" s="25">
        <f t="shared" si="79"/>
        <v>0</v>
      </c>
      <c r="K356" s="5"/>
      <c r="L356" s="100"/>
      <c r="M356" s="100"/>
      <c r="N356" s="104"/>
      <c r="O356" s="116"/>
      <c r="P356" s="25"/>
      <c r="Q356" s="5"/>
      <c r="R356" s="100">
        <f t="shared" si="74"/>
        <v>10000</v>
      </c>
      <c r="S356" s="100">
        <f t="shared" si="75"/>
        <v>0</v>
      </c>
      <c r="T356" s="103">
        <f t="shared" si="76"/>
        <v>0</v>
      </c>
      <c r="U356" s="103">
        <f t="shared" si="77"/>
        <v>0</v>
      </c>
      <c r="V356" s="26">
        <f t="shared" si="78"/>
        <v>0</v>
      </c>
    </row>
    <row r="357" spans="1:22" s="17" customFormat="1" ht="33.75" customHeight="1">
      <c r="A357" s="29">
        <v>4</v>
      </c>
      <c r="B357" s="17">
        <v>46</v>
      </c>
      <c r="C357" s="41" t="s">
        <v>226</v>
      </c>
      <c r="D357" s="41" t="s">
        <v>227</v>
      </c>
      <c r="E357" s="41" t="s">
        <v>29</v>
      </c>
      <c r="F357" s="40" t="s">
        <v>12</v>
      </c>
      <c r="G357" s="100">
        <v>63473000</v>
      </c>
      <c r="H357" s="100">
        <v>31736400</v>
      </c>
      <c r="I357" s="100">
        <v>31736400</v>
      </c>
      <c r="J357" s="25">
        <f>I357/G357*100</f>
        <v>49.99984245269643</v>
      </c>
      <c r="K357" s="1"/>
      <c r="L357" s="100"/>
      <c r="M357" s="100"/>
      <c r="N357" s="118"/>
      <c r="O357" s="114"/>
      <c r="P357" s="25"/>
      <c r="Q357" s="1"/>
      <c r="R357" s="100">
        <f t="shared" si="74"/>
        <v>63473000</v>
      </c>
      <c r="S357" s="100">
        <f t="shared" si="75"/>
        <v>31736400</v>
      </c>
      <c r="T357" s="103">
        <f t="shared" si="76"/>
        <v>31736400</v>
      </c>
      <c r="U357" s="103">
        <f t="shared" si="77"/>
        <v>0</v>
      </c>
      <c r="V357" s="26">
        <f t="shared" si="78"/>
        <v>49.99984245269643</v>
      </c>
    </row>
    <row r="358" spans="3:22" s="29" customFormat="1" ht="25.5" customHeight="1">
      <c r="C358" s="18"/>
      <c r="D358" s="18"/>
      <c r="E358" s="18"/>
      <c r="F358" s="45" t="s">
        <v>5</v>
      </c>
      <c r="G358" s="111">
        <f>G350+G353+G356+G357</f>
        <v>71025271</v>
      </c>
      <c r="H358" s="111">
        <f>H350+H353+H356+H357</f>
        <v>37026435</v>
      </c>
      <c r="I358" s="111">
        <f>I350+I353+I356+I357</f>
        <v>34010440.37</v>
      </c>
      <c r="J358" s="25">
        <f t="shared" si="79"/>
        <v>47.884985007660156</v>
      </c>
      <c r="K358" s="13" t="e">
        <f>K350+#REF!+K353++#REF!+#REF!+K356+K357+#REF!+#REF!+#REF!</f>
        <v>#REF!</v>
      </c>
      <c r="L358" s="111">
        <f>L350+L353+L356+L357</f>
        <v>21000</v>
      </c>
      <c r="M358" s="111">
        <f>M350+M353+M356+M357</f>
        <v>21000</v>
      </c>
      <c r="N358" s="111">
        <f>N350+N353+N356+N357</f>
        <v>0</v>
      </c>
      <c r="O358" s="111">
        <f>O350+O353+O356+O357</f>
        <v>0</v>
      </c>
      <c r="P358" s="25">
        <f>N358/L358*100</f>
        <v>0</v>
      </c>
      <c r="Q358" s="13" t="e">
        <f>Q350+#REF!+Q353++#REF!+#REF!+Q356+Q357+#REF!+#REF!+#REF!</f>
        <v>#REF!</v>
      </c>
      <c r="R358" s="100">
        <f t="shared" si="74"/>
        <v>71046271</v>
      </c>
      <c r="S358" s="100">
        <f t="shared" si="75"/>
        <v>37047435</v>
      </c>
      <c r="T358" s="103">
        <f t="shared" si="76"/>
        <v>34010440.37</v>
      </c>
      <c r="U358" s="103">
        <f t="shared" si="77"/>
        <v>0</v>
      </c>
      <c r="V358" s="26">
        <f t="shared" si="78"/>
        <v>47.87083106726319</v>
      </c>
    </row>
    <row r="359" spans="3:22" s="29" customFormat="1" ht="28.5" customHeight="1">
      <c r="C359" s="18"/>
      <c r="D359" s="18"/>
      <c r="E359" s="18"/>
      <c r="F359" s="19" t="s">
        <v>11</v>
      </c>
      <c r="G359" s="111">
        <f>G347+G235+G358+G313+G189+G172+G81+G35+G330</f>
        <v>436121159.34000003</v>
      </c>
      <c r="H359" s="111">
        <f>H347+H235+H358+H313+H189+H172+H81+H35+H330</f>
        <v>276553512.68</v>
      </c>
      <c r="I359" s="111">
        <f>I347+I235+I358+I313+I189+I172+I81+I35+I330</f>
        <v>220305597.70000002</v>
      </c>
      <c r="J359" s="25">
        <f t="shared" si="79"/>
        <v>50.514769343775356</v>
      </c>
      <c r="K359" s="13" t="e">
        <f>K347+K235+K358+K313+K189+K172+K81+K35+K330</f>
        <v>#REF!</v>
      </c>
      <c r="L359" s="111">
        <f>L347+L235+L358+L313+L189+L172+L81+L35+L330</f>
        <v>73345224.19000001</v>
      </c>
      <c r="M359" s="111">
        <f>M347+M235+M358+M313+M189+M172+M81+M35+M330</f>
        <v>65832077.19</v>
      </c>
      <c r="N359" s="111">
        <f>N347+N235+N358+N313+N189+N172+N81+N35+N330</f>
        <v>23533461.15</v>
      </c>
      <c r="O359" s="111">
        <f>O347+O235+O358+O313+O189+O172+O81+O35+O330</f>
        <v>21032344.810000002</v>
      </c>
      <c r="P359" s="39">
        <f>N359/L359*100</f>
        <v>32.085880723517626</v>
      </c>
      <c r="Q359" s="13" t="e">
        <f>Q347+Q235+Q358+Q313+Q189+Q172+Q81+Q35+Q330</f>
        <v>#REF!</v>
      </c>
      <c r="R359" s="105">
        <f t="shared" si="74"/>
        <v>509466383.53000003</v>
      </c>
      <c r="S359" s="105">
        <f t="shared" si="75"/>
        <v>342385589.87</v>
      </c>
      <c r="T359" s="127">
        <f t="shared" si="76"/>
        <v>243839058.85000002</v>
      </c>
      <c r="U359" s="127">
        <f t="shared" si="77"/>
        <v>21032344.810000002</v>
      </c>
      <c r="V359" s="87">
        <f t="shared" si="78"/>
        <v>47.86165814523099</v>
      </c>
    </row>
    <row r="360" spans="3:22" s="44" customFormat="1" ht="36" customHeight="1">
      <c r="C360" s="23"/>
      <c r="D360" s="23"/>
      <c r="E360" s="23"/>
      <c r="F360" s="40" t="s">
        <v>488</v>
      </c>
      <c r="G360" s="100">
        <f>G90+G104+G106+G126+G127+G138+G144+G154+G46+G50+G55+G76+G180+G54+G77+G91+G92+G56+G105</f>
        <v>71647668.96</v>
      </c>
      <c r="H360" s="100">
        <f>H90+H104+H106+H126+H127+H138+H144+H154+H46+H50+H55+H76+H180+H54+H77+H91+H92+H56+H105</f>
        <v>45488030.95999999</v>
      </c>
      <c r="I360" s="100">
        <f>I90+I104+I106+I126+I127+I138+I144+I154+I46+I50+I55+I76+I180+I54+I77+I91+I92+I56+I105</f>
        <v>44466168.41</v>
      </c>
      <c r="J360" s="25">
        <f t="shared" si="79"/>
        <v>62.06226811764791</v>
      </c>
      <c r="K360" s="1" t="e">
        <f>K84+K38+K257+#REF!+K294+K180+#REF!+K130+K62</f>
        <v>#REF!</v>
      </c>
      <c r="L360" s="100">
        <f>L90+L104+L106+L126+L127+L138+L144+L154+L46+L50+L55+L76+L180+L54+L163+L92</f>
        <v>1140541.96</v>
      </c>
      <c r="M360" s="100">
        <f>M90+M104+M106+M126+M127+M138+M144+M154+M46+M50+M55+M76+M180+M54+M163+M92</f>
        <v>1140541.96</v>
      </c>
      <c r="N360" s="100">
        <f>N90+N104+N106+N126+N127+N138+N144+N154+N46+N50+N55+N76+N180+N54+N163+N92</f>
        <v>136208</v>
      </c>
      <c r="O360" s="100">
        <f>O90+O104+O106+O126+O127+O138+O144+O154+O46+O50+O55+O76+O180+O54+O163+O92</f>
        <v>136208</v>
      </c>
      <c r="P360" s="25">
        <f>N360/L360*100</f>
        <v>11.94239272003636</v>
      </c>
      <c r="Q360" s="64" t="e">
        <f>Q84+Q38+Q257+#REF!+Q294+Q180+#REF!+Q130+Q62</f>
        <v>#REF!</v>
      </c>
      <c r="R360" s="100">
        <f t="shared" si="74"/>
        <v>72788210.91999999</v>
      </c>
      <c r="S360" s="100">
        <f t="shared" si="75"/>
        <v>46628572.919999994</v>
      </c>
      <c r="T360" s="103">
        <f t="shared" si="76"/>
        <v>44602376.41</v>
      </c>
      <c r="U360" s="103">
        <f t="shared" si="77"/>
        <v>136208</v>
      </c>
      <c r="V360" s="26">
        <f t="shared" si="78"/>
        <v>61.27692362025705</v>
      </c>
    </row>
    <row r="361" spans="3:22" s="65" customFormat="1" ht="24.75" customHeight="1">
      <c r="C361" s="66"/>
      <c r="D361" s="66"/>
      <c r="E361" s="66"/>
      <c r="F361" s="67" t="s">
        <v>19</v>
      </c>
      <c r="G361" s="112">
        <f>G50</f>
        <v>53880000</v>
      </c>
      <c r="H361" s="112">
        <f>H50</f>
        <v>31819400</v>
      </c>
      <c r="I361" s="112">
        <f>I50</f>
        <v>31819399.56</v>
      </c>
      <c r="J361" s="25">
        <f t="shared" si="79"/>
        <v>59.05604966592427</v>
      </c>
      <c r="K361" s="10">
        <f>K50</f>
        <v>0</v>
      </c>
      <c r="L361" s="112">
        <f>L50</f>
        <v>0</v>
      </c>
      <c r="M361" s="112">
        <f>M50</f>
        <v>0</v>
      </c>
      <c r="N361" s="112">
        <f>N50</f>
        <v>0</v>
      </c>
      <c r="O361" s="138">
        <f>O50</f>
        <v>0</v>
      </c>
      <c r="P361" s="25"/>
      <c r="Q361" s="10">
        <f>Q50</f>
        <v>0</v>
      </c>
      <c r="R361" s="100">
        <f t="shared" si="74"/>
        <v>53880000</v>
      </c>
      <c r="S361" s="100">
        <f t="shared" si="75"/>
        <v>31819400</v>
      </c>
      <c r="T361" s="103">
        <f t="shared" si="76"/>
        <v>31819399.56</v>
      </c>
      <c r="U361" s="103">
        <f t="shared" si="77"/>
        <v>0</v>
      </c>
      <c r="V361" s="26">
        <f t="shared" si="78"/>
        <v>59.05604966592427</v>
      </c>
    </row>
    <row r="362" spans="3:22" s="68" customFormat="1" ht="21" customHeight="1">
      <c r="C362" s="69"/>
      <c r="D362" s="69"/>
      <c r="E362" s="69"/>
      <c r="F362" s="70" t="s">
        <v>20</v>
      </c>
      <c r="G362" s="113">
        <f aca="true" t="shared" si="82" ref="G362:O362">G90</f>
        <v>7787500</v>
      </c>
      <c r="H362" s="113">
        <f t="shared" si="82"/>
        <v>7787500</v>
      </c>
      <c r="I362" s="113">
        <f t="shared" si="82"/>
        <v>7787500</v>
      </c>
      <c r="J362" s="25">
        <f t="shared" si="79"/>
        <v>100</v>
      </c>
      <c r="K362" s="11">
        <f t="shared" si="82"/>
        <v>0</v>
      </c>
      <c r="L362" s="113">
        <f t="shared" si="82"/>
        <v>0</v>
      </c>
      <c r="M362" s="113">
        <f t="shared" si="82"/>
        <v>0</v>
      </c>
      <c r="N362" s="113">
        <f t="shared" si="82"/>
        <v>0</v>
      </c>
      <c r="O362" s="138">
        <f t="shared" si="82"/>
        <v>0</v>
      </c>
      <c r="P362" s="25"/>
      <c r="Q362" s="11">
        <f>Q90</f>
        <v>0</v>
      </c>
      <c r="R362" s="100">
        <f t="shared" si="74"/>
        <v>7787500</v>
      </c>
      <c r="S362" s="100">
        <f t="shared" si="75"/>
        <v>7787500</v>
      </c>
      <c r="T362" s="103">
        <f t="shared" si="76"/>
        <v>7787500</v>
      </c>
      <c r="U362" s="103">
        <f t="shared" si="77"/>
        <v>0</v>
      </c>
      <c r="V362" s="26">
        <f t="shared" si="78"/>
        <v>100</v>
      </c>
    </row>
    <row r="363" spans="3:19" s="78" customFormat="1" ht="72" customHeight="1">
      <c r="C363" s="152" t="s">
        <v>275</v>
      </c>
      <c r="D363" s="152"/>
      <c r="E363" s="152"/>
      <c r="F363" s="152"/>
      <c r="G363" s="152"/>
      <c r="H363" s="152"/>
      <c r="I363" s="135"/>
      <c r="K363" s="77"/>
      <c r="L363" s="77"/>
      <c r="M363" s="77"/>
      <c r="N363" s="91"/>
      <c r="O363" s="96"/>
      <c r="P363" s="153" t="s">
        <v>24</v>
      </c>
      <c r="Q363" s="153"/>
      <c r="R363" s="153"/>
      <c r="S363" s="153"/>
    </row>
  </sheetData>
  <sheetProtection/>
  <mergeCells count="28">
    <mergeCell ref="C363:H363"/>
    <mergeCell ref="P363:S363"/>
    <mergeCell ref="P10:P12"/>
    <mergeCell ref="Q10:Q12"/>
    <mergeCell ref="R10:R12"/>
    <mergeCell ref="S10:S12"/>
    <mergeCell ref="G10:G12"/>
    <mergeCell ref="H10:H12"/>
    <mergeCell ref="V10:V12"/>
    <mergeCell ref="I10:I12"/>
    <mergeCell ref="J10:J12"/>
    <mergeCell ref="K10:K12"/>
    <mergeCell ref="L10:L12"/>
    <mergeCell ref="M10:M12"/>
    <mergeCell ref="N10:N12"/>
    <mergeCell ref="O11:O12"/>
    <mergeCell ref="U11:U12"/>
    <mergeCell ref="T10:T12"/>
    <mergeCell ref="C6:V6"/>
    <mergeCell ref="C7:V7"/>
    <mergeCell ref="C4:V4"/>
    <mergeCell ref="C9:C12"/>
    <mergeCell ref="D9:D12"/>
    <mergeCell ref="E9:E12"/>
    <mergeCell ref="F9:F12"/>
    <mergeCell ref="G9:K9"/>
    <mergeCell ref="L9:Q9"/>
    <mergeCell ref="R9:V9"/>
  </mergeCells>
  <conditionalFormatting sqref="N44:N48 N50:O50 N354:O356 K354:K356 N59:O59 N337:O337 H336:I337 M336:O336 N65:O66 Q65:Q66 Q53:Q59 Q68 Q50 K336:K337 Q61:Q63 M61:O63 Q44:Q48 N52:N58 N68:O71 Q336:Q337 Q354:Q356">
    <cfRule type="cellIs" priority="85" dxfId="77" operator="equal" stopIfTrue="1">
      <formula>0</formula>
    </cfRule>
  </conditionalFormatting>
  <conditionalFormatting sqref="Q69:Q71">
    <cfRule type="cellIs" priority="84" dxfId="77" operator="equal" stopIfTrue="1">
      <formula>0</formula>
    </cfRule>
  </conditionalFormatting>
  <conditionalFormatting sqref="N319:O321 I319:I321 I323 N323:O323 K323 K319:K321 Q323 Q319:Q321">
    <cfRule type="cellIs" priority="83" dxfId="77" operator="equal" stopIfTrue="1">
      <formula>0</formula>
    </cfRule>
  </conditionalFormatting>
  <conditionalFormatting sqref="I325 N327:O327 I327 N325:O325 K327 K325 Q325 Q327">
    <cfRule type="cellIs" priority="82" dxfId="77" operator="equal" stopIfTrue="1">
      <formula>0</formula>
    </cfRule>
  </conditionalFormatting>
  <conditionalFormatting sqref="N51:O51 Q51">
    <cfRule type="cellIs" priority="81" dxfId="77" operator="equal" stopIfTrue="1">
      <formula>0</formula>
    </cfRule>
  </conditionalFormatting>
  <conditionalFormatting sqref="Q52 O52:O58">
    <cfRule type="cellIs" priority="80" dxfId="77" operator="equal" stopIfTrue="1">
      <formula>0</formula>
    </cfRule>
  </conditionalFormatting>
  <conditionalFormatting sqref="M22:O22 K22 Q22">
    <cfRule type="cellIs" priority="79" dxfId="77" operator="equal" stopIfTrue="1">
      <formula>0</formula>
    </cfRule>
  </conditionalFormatting>
  <conditionalFormatting sqref="H25:I25 M24:O25 K24:K25 Q24:Q25">
    <cfRule type="cellIs" priority="78" dxfId="77" operator="equal" stopIfTrue="1">
      <formula>0</formula>
    </cfRule>
  </conditionalFormatting>
  <conditionalFormatting sqref="M27:O28 H28:I28 K27:K28 Q27:Q28">
    <cfRule type="cellIs" priority="77" dxfId="77" operator="equal" stopIfTrue="1">
      <formula>0</formula>
    </cfRule>
  </conditionalFormatting>
  <conditionalFormatting sqref="N32:O32 H32:I32 K32 Q32">
    <cfRule type="cellIs" priority="76" dxfId="77" operator="equal" stopIfTrue="1">
      <formula>0</formula>
    </cfRule>
  </conditionalFormatting>
  <conditionalFormatting sqref="Q43 H43:I43 K43">
    <cfRule type="cellIs" priority="75" dxfId="77" operator="equal" stopIfTrue="1">
      <formula>0</formula>
    </cfRule>
  </conditionalFormatting>
  <conditionalFormatting sqref="H49:I49 Q49 K49">
    <cfRule type="cellIs" priority="74" dxfId="77" operator="equal" stopIfTrue="1">
      <formula>0</formula>
    </cfRule>
  </conditionalFormatting>
  <conditionalFormatting sqref="Q67 K67">
    <cfRule type="cellIs" priority="72" dxfId="77" operator="equal" stopIfTrue="1">
      <formula>0</formula>
    </cfRule>
  </conditionalFormatting>
  <conditionalFormatting sqref="Q72 G72:I72 K72">
    <cfRule type="cellIs" priority="71" dxfId="77" operator="equal" stopIfTrue="1">
      <formula>0</formula>
    </cfRule>
  </conditionalFormatting>
  <conditionalFormatting sqref="H79:I79 M79:O79 Q79 K79">
    <cfRule type="cellIs" priority="70" dxfId="77" operator="equal" stopIfTrue="1">
      <formula>0</formula>
    </cfRule>
  </conditionalFormatting>
  <conditionalFormatting sqref="K89 Q89">
    <cfRule type="cellIs" priority="68" dxfId="77" operator="equal" stopIfTrue="1">
      <formula>0</formula>
    </cfRule>
  </conditionalFormatting>
  <conditionalFormatting sqref="M97:O97 K97 Q97">
    <cfRule type="cellIs" priority="67" dxfId="77" operator="equal" stopIfTrue="1">
      <formula>0</formula>
    </cfRule>
  </conditionalFormatting>
  <conditionalFormatting sqref="M102:O102 K102 I102 Q102">
    <cfRule type="cellIs" priority="66" dxfId="77" operator="equal" stopIfTrue="1">
      <formula>0</formula>
    </cfRule>
  </conditionalFormatting>
  <conditionalFormatting sqref="M108:O108 K108 Q108">
    <cfRule type="cellIs" priority="65" dxfId="77" operator="equal" stopIfTrue="1">
      <formula>0</formula>
    </cfRule>
  </conditionalFormatting>
  <conditionalFormatting sqref="M117:O117 K117 Q117">
    <cfRule type="cellIs" priority="64" dxfId="77" operator="equal" stopIfTrue="1">
      <formula>0</formula>
    </cfRule>
  </conditionalFormatting>
  <conditionalFormatting sqref="M120:O120 K120 H120:I120 Q120">
    <cfRule type="cellIs" priority="63" dxfId="77" operator="equal" stopIfTrue="1">
      <formula>0</formula>
    </cfRule>
  </conditionalFormatting>
  <conditionalFormatting sqref="H158:I158 O158 K158 Q158">
    <cfRule type="cellIs" priority="52" dxfId="77" operator="equal" stopIfTrue="1">
      <formula>0</formula>
    </cfRule>
  </conditionalFormatting>
  <conditionalFormatting sqref="M122:O122 K122 H122:I122 Q122">
    <cfRule type="cellIs" priority="62" dxfId="77" operator="equal" stopIfTrue="1">
      <formula>0</formula>
    </cfRule>
  </conditionalFormatting>
  <conditionalFormatting sqref="M124:O124 K124 H124:I124 Q124">
    <cfRule type="cellIs" priority="61" dxfId="77" operator="equal" stopIfTrue="1">
      <formula>0</formula>
    </cfRule>
  </conditionalFormatting>
  <conditionalFormatting sqref="O128 K128 Q128">
    <cfRule type="cellIs" priority="60" dxfId="77" operator="equal" stopIfTrue="1">
      <formula>0</formula>
    </cfRule>
  </conditionalFormatting>
  <conditionalFormatting sqref="H143:I143 M143:O143 K143 Q143">
    <cfRule type="cellIs" priority="55" dxfId="77" operator="equal" stopIfTrue="1">
      <formula>0</formula>
    </cfRule>
  </conditionalFormatting>
  <conditionalFormatting sqref="M149:O149 K149 Q149">
    <cfRule type="cellIs" priority="54" dxfId="77" operator="equal" stopIfTrue="1">
      <formula>0</formula>
    </cfRule>
  </conditionalFormatting>
  <conditionalFormatting sqref="I153 M153:O153 K153 Q153">
    <cfRule type="cellIs" priority="53" dxfId="77" operator="equal" stopIfTrue="1">
      <formula>0</formula>
    </cfRule>
  </conditionalFormatting>
  <conditionalFormatting sqref="H140:I140 M140:O140 K140 Q140">
    <cfRule type="cellIs" priority="59" dxfId="77" operator="equal" stopIfTrue="1">
      <formula>0</formula>
    </cfRule>
  </conditionalFormatting>
  <conditionalFormatting sqref="M132:O132 K132 Q132">
    <cfRule type="cellIs" priority="58" dxfId="77" operator="equal" stopIfTrue="1">
      <formula>0</formula>
    </cfRule>
  </conditionalFormatting>
  <conditionalFormatting sqref="H136:I136 M136:O136 K136 Q136">
    <cfRule type="cellIs" priority="56" dxfId="77" operator="equal" stopIfTrue="1">
      <formula>0</formula>
    </cfRule>
  </conditionalFormatting>
  <conditionalFormatting sqref="H168:I168 M168:O168 K167:K168 Q167:Q168">
    <cfRule type="cellIs" priority="49" dxfId="77" operator="equal" stopIfTrue="1">
      <formula>0</formula>
    </cfRule>
  </conditionalFormatting>
  <conditionalFormatting sqref="H30:I30 K30">
    <cfRule type="cellIs" priority="48" dxfId="77" operator="equal" stopIfTrue="1">
      <formula>0</formula>
    </cfRule>
  </conditionalFormatting>
  <conditionalFormatting sqref="G19:I19 K19:O19 Q19">
    <cfRule type="cellIs" priority="47" dxfId="77" operator="equal" stopIfTrue="1">
      <formula>0</formula>
    </cfRule>
  </conditionalFormatting>
  <conditionalFormatting sqref="G27:G28 H27:I27">
    <cfRule type="cellIs" priority="46" dxfId="77" operator="equal" stopIfTrue="1">
      <formula>0</formula>
    </cfRule>
  </conditionalFormatting>
  <conditionalFormatting sqref="G30">
    <cfRule type="cellIs" priority="45" dxfId="77" operator="equal" stopIfTrue="1">
      <formula>0</formula>
    </cfRule>
  </conditionalFormatting>
  <conditionalFormatting sqref="L27:L28">
    <cfRule type="cellIs" priority="44" dxfId="77" operator="equal" stopIfTrue="1">
      <formula>0</formula>
    </cfRule>
  </conditionalFormatting>
  <conditionalFormatting sqref="L30:O30">
    <cfRule type="cellIs" priority="43" dxfId="77" operator="equal" stopIfTrue="1">
      <formula>0</formula>
    </cfRule>
  </conditionalFormatting>
  <conditionalFormatting sqref="G43">
    <cfRule type="cellIs" priority="42" dxfId="77" operator="equal" stopIfTrue="1">
      <formula>0</formula>
    </cfRule>
  </conditionalFormatting>
  <conditionalFormatting sqref="G49">
    <cfRule type="cellIs" priority="41" dxfId="77" operator="equal" stopIfTrue="1">
      <formula>0</formula>
    </cfRule>
  </conditionalFormatting>
  <conditionalFormatting sqref="G67:I67">
    <cfRule type="cellIs" priority="40" dxfId="77" operator="equal" stopIfTrue="1">
      <formula>0</formula>
    </cfRule>
  </conditionalFormatting>
  <conditionalFormatting sqref="L43:O43">
    <cfRule type="cellIs" priority="39" dxfId="77" operator="equal" stopIfTrue="1">
      <formula>0</formula>
    </cfRule>
  </conditionalFormatting>
  <conditionalFormatting sqref="L49:O49">
    <cfRule type="cellIs" priority="38" dxfId="77" operator="equal" stopIfTrue="1">
      <formula>0</formula>
    </cfRule>
  </conditionalFormatting>
  <conditionalFormatting sqref="L67:O67">
    <cfRule type="cellIs" priority="37" dxfId="77" operator="equal" stopIfTrue="1">
      <formula>0</formula>
    </cfRule>
  </conditionalFormatting>
  <conditionalFormatting sqref="L72:O72">
    <cfRule type="cellIs" priority="36" dxfId="77" operator="equal" stopIfTrue="1">
      <formula>0</formula>
    </cfRule>
  </conditionalFormatting>
  <conditionalFormatting sqref="G89:I89">
    <cfRule type="cellIs" priority="35" dxfId="77" operator="equal" stopIfTrue="1">
      <formula>0</formula>
    </cfRule>
  </conditionalFormatting>
  <conditionalFormatting sqref="G96:I97 Q96 K96:O96">
    <cfRule type="cellIs" priority="34" dxfId="77" operator="equal" stopIfTrue="1">
      <formula>0</formula>
    </cfRule>
  </conditionalFormatting>
  <conditionalFormatting sqref="G102:H102">
    <cfRule type="cellIs" priority="33" dxfId="77" operator="equal" stopIfTrue="1">
      <formula>0</formula>
    </cfRule>
  </conditionalFormatting>
  <conditionalFormatting sqref="G108:I108">
    <cfRule type="cellIs" priority="32" dxfId="77" operator="equal" stopIfTrue="1">
      <formula>0</formula>
    </cfRule>
  </conditionalFormatting>
  <conditionalFormatting sqref="G117:I117">
    <cfRule type="cellIs" priority="31" dxfId="77" operator="equal" stopIfTrue="1">
      <formula>0</formula>
    </cfRule>
  </conditionalFormatting>
  <conditionalFormatting sqref="G120">
    <cfRule type="cellIs" priority="30" dxfId="77" operator="equal" stopIfTrue="1">
      <formula>0</formula>
    </cfRule>
  </conditionalFormatting>
  <conditionalFormatting sqref="G122">
    <cfRule type="cellIs" priority="29" dxfId="77" operator="equal" stopIfTrue="1">
      <formula>0</formula>
    </cfRule>
  </conditionalFormatting>
  <conditionalFormatting sqref="G124">
    <cfRule type="cellIs" priority="28" dxfId="77" operator="equal" stopIfTrue="1">
      <formula>0</formula>
    </cfRule>
  </conditionalFormatting>
  <conditionalFormatting sqref="G128:I128">
    <cfRule type="cellIs" priority="27" dxfId="77" operator="equal" stopIfTrue="1">
      <formula>0</formula>
    </cfRule>
  </conditionalFormatting>
  <conditionalFormatting sqref="G132:I132">
    <cfRule type="cellIs" priority="26" dxfId="77" operator="equal" stopIfTrue="1">
      <formula>0</formula>
    </cfRule>
  </conditionalFormatting>
  <conditionalFormatting sqref="G136">
    <cfRule type="cellIs" priority="25" dxfId="77" operator="equal" stopIfTrue="1">
      <formula>0</formula>
    </cfRule>
  </conditionalFormatting>
  <conditionalFormatting sqref="G140">
    <cfRule type="cellIs" priority="24" dxfId="77" operator="equal" stopIfTrue="1">
      <formula>0</formula>
    </cfRule>
  </conditionalFormatting>
  <conditionalFormatting sqref="G143">
    <cfRule type="cellIs" priority="23" dxfId="77" operator="equal" stopIfTrue="1">
      <formula>0</formula>
    </cfRule>
  </conditionalFormatting>
  <conditionalFormatting sqref="G149:I149">
    <cfRule type="cellIs" priority="22" dxfId="77" operator="equal" stopIfTrue="1">
      <formula>0</formula>
    </cfRule>
  </conditionalFormatting>
  <conditionalFormatting sqref="G153:H153">
    <cfRule type="cellIs" priority="21" dxfId="77" operator="equal" stopIfTrue="1">
      <formula>0</formula>
    </cfRule>
  </conditionalFormatting>
  <conditionalFormatting sqref="G158">
    <cfRule type="cellIs" priority="20" dxfId="77" operator="equal" stopIfTrue="1">
      <formula>0</formula>
    </cfRule>
  </conditionalFormatting>
  <conditionalFormatting sqref="L97">
    <cfRule type="cellIs" priority="18" dxfId="77" operator="equal" stopIfTrue="1">
      <formula>0</formula>
    </cfRule>
  </conditionalFormatting>
  <conditionalFormatting sqref="L102">
    <cfRule type="cellIs" priority="17" dxfId="77" operator="equal" stopIfTrue="1">
      <formula>0</formula>
    </cfRule>
  </conditionalFormatting>
  <conditionalFormatting sqref="L108">
    <cfRule type="cellIs" priority="16" dxfId="77" operator="equal" stopIfTrue="1">
      <formula>0</formula>
    </cfRule>
  </conditionalFormatting>
  <conditionalFormatting sqref="L117">
    <cfRule type="cellIs" priority="15" dxfId="77" operator="equal" stopIfTrue="1">
      <formula>0</formula>
    </cfRule>
  </conditionalFormatting>
  <conditionalFormatting sqref="L120">
    <cfRule type="cellIs" priority="14" dxfId="77" operator="equal" stopIfTrue="1">
      <formula>0</formula>
    </cfRule>
  </conditionalFormatting>
  <conditionalFormatting sqref="L122">
    <cfRule type="cellIs" priority="13" dxfId="77" operator="equal" stopIfTrue="1">
      <formula>0</formula>
    </cfRule>
  </conditionalFormatting>
  <conditionalFormatting sqref="L124">
    <cfRule type="cellIs" priority="12" dxfId="77" operator="equal" stopIfTrue="1">
      <formula>0</formula>
    </cfRule>
  </conditionalFormatting>
  <conditionalFormatting sqref="L132">
    <cfRule type="cellIs" priority="11" dxfId="77" operator="equal" stopIfTrue="1">
      <formula>0</formula>
    </cfRule>
  </conditionalFormatting>
  <conditionalFormatting sqref="L136">
    <cfRule type="cellIs" priority="10" dxfId="77" operator="equal" stopIfTrue="1">
      <formula>0</formula>
    </cfRule>
  </conditionalFormatting>
  <conditionalFormatting sqref="L140">
    <cfRule type="cellIs" priority="9" dxfId="77" operator="equal" stopIfTrue="1">
      <formula>0</formula>
    </cfRule>
  </conditionalFormatting>
  <conditionalFormatting sqref="L143">
    <cfRule type="cellIs" priority="8" dxfId="77" operator="equal" stopIfTrue="1">
      <formula>0</formula>
    </cfRule>
  </conditionalFormatting>
  <conditionalFormatting sqref="L149">
    <cfRule type="cellIs" priority="7" dxfId="77" operator="equal" stopIfTrue="1">
      <formula>0</formula>
    </cfRule>
  </conditionalFormatting>
  <conditionalFormatting sqref="L153">
    <cfRule type="cellIs" priority="6" dxfId="77" operator="equal" stopIfTrue="1">
      <formula>0</formula>
    </cfRule>
  </conditionalFormatting>
  <conditionalFormatting sqref="L158:N158">
    <cfRule type="cellIs" priority="5" dxfId="77" operator="equal" stopIfTrue="1">
      <formula>0</formula>
    </cfRule>
  </conditionalFormatting>
  <conditionalFormatting sqref="L336">
    <cfRule type="cellIs" priority="2" dxfId="77" operator="equal" stopIfTrue="1">
      <formula>0</formula>
    </cfRule>
  </conditionalFormatting>
  <conditionalFormatting sqref="L89:O89">
    <cfRule type="cellIs" priority="1" dxfId="77" operator="equal" stopIfTrue="1">
      <formula>0</formula>
    </cfRule>
  </conditionalFormatting>
  <printOptions horizontalCentered="1"/>
  <pageMargins left="0.11811023622047245" right="0.11811023622047245" top="1.5748031496062993" bottom="0.3937007874015748" header="0.5118110236220472" footer="0"/>
  <pageSetup blackAndWhite="1" fitToHeight="25" fitToWidth="1" horizontalDpi="600" verticalDpi="600" orientation="landscape" paperSize="9" scale="42" r:id="rId1"/>
  <headerFooter differentFirst="1" alignWithMargins="0">
    <oddFooter>&amp;C&amp;P</oddFooter>
  </headerFooter>
  <rowBreaks count="3" manualBreakCount="3">
    <brk id="172" max="21" man="1"/>
    <brk id="240" max="21" man="1"/>
    <brk id="313"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Света</dc:creator>
  <cp:keywords/>
  <dc:description/>
  <cp:lastModifiedBy>Корецкая</cp:lastModifiedBy>
  <cp:lastPrinted>2020-07-30T12:26:59Z</cp:lastPrinted>
  <dcterms:created xsi:type="dcterms:W3CDTF">2002-12-16T07:25:53Z</dcterms:created>
  <dcterms:modified xsi:type="dcterms:W3CDTF">2020-07-30T12:32:53Z</dcterms:modified>
  <cp:category/>
  <cp:version/>
  <cp:contentType/>
  <cp:contentStatus/>
</cp:coreProperties>
</file>